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0" windowWidth="19815" windowHeight="7650"/>
  </bookViews>
  <sheets>
    <sheet name="Promo Mailer MEI'18" sheetId="5" r:id="rId1"/>
    <sheet name="Lampiran" sheetId="6" r:id="rId2"/>
    <sheet name="Sheet1" sheetId="7" r:id="rId3"/>
  </sheets>
  <definedNames>
    <definedName name="_xlnm.Print_Area" localSheetId="1">Lampiran!#REF!</definedName>
    <definedName name="_xlnm.Print_Area" localSheetId="0">'Promo Mailer MEI''18'!$A$2:$E$21</definedName>
  </definedNames>
  <calcPr calcId="125725"/>
</workbook>
</file>

<file path=xl/calcChain.xml><?xml version="1.0" encoding="utf-8"?>
<calcChain xmlns="http://schemas.openxmlformats.org/spreadsheetml/2006/main">
  <c r="E47" i="6"/>
  <c r="G45"/>
  <c r="H45" s="1"/>
  <c r="J45" s="1"/>
  <c r="G46"/>
  <c r="H46" s="1"/>
  <c r="F45"/>
  <c r="F46"/>
  <c r="H44"/>
  <c r="H43"/>
  <c r="I43" s="1"/>
  <c r="G44"/>
  <c r="G43"/>
  <c r="G42"/>
  <c r="H42" s="1"/>
  <c r="G41"/>
  <c r="H41" s="1"/>
  <c r="I41" l="1"/>
  <c r="J44"/>
  <c r="J43" s="1"/>
  <c r="J42"/>
  <c r="H40"/>
  <c r="H39"/>
  <c r="I39" s="1"/>
  <c r="F38"/>
  <c r="G38" s="1"/>
  <c r="H38" s="1"/>
  <c r="J38" s="1"/>
  <c r="F37"/>
  <c r="G37" s="1"/>
  <c r="H37" s="1"/>
  <c r="F36"/>
  <c r="G36" s="1"/>
  <c r="H36" s="1"/>
  <c r="F35"/>
  <c r="G35" s="1"/>
  <c r="H35" s="1"/>
  <c r="F34"/>
  <c r="G34" s="1"/>
  <c r="H34" s="1"/>
  <c r="F33"/>
  <c r="G33" s="1"/>
  <c r="H33" s="1"/>
  <c r="F32"/>
  <c r="G32" s="1"/>
  <c r="H32" s="1"/>
  <c r="F31"/>
  <c r="G31" s="1"/>
  <c r="H31" s="1"/>
  <c r="J32" s="1"/>
  <c r="F30"/>
  <c r="G30" s="1"/>
  <c r="H30" s="1"/>
  <c r="G29"/>
  <c r="H29" s="1"/>
  <c r="G28"/>
  <c r="H28" s="1"/>
  <c r="G27"/>
  <c r="H27" s="1"/>
  <c r="F26"/>
  <c r="G26" s="1"/>
  <c r="H26" s="1"/>
  <c r="F25"/>
  <c r="G25" s="1"/>
  <c r="H25" s="1"/>
  <c r="F22"/>
  <c r="G22" s="1"/>
  <c r="H22" s="1"/>
  <c r="F21"/>
  <c r="G21" s="1"/>
  <c r="H21" s="1"/>
  <c r="F20"/>
  <c r="G20" s="1"/>
  <c r="H20" s="1"/>
  <c r="F19"/>
  <c r="F18"/>
  <c r="F17"/>
  <c r="G24"/>
  <c r="H24" s="1"/>
  <c r="G23"/>
  <c r="H23" s="1"/>
  <c r="F16"/>
  <c r="G16" s="1"/>
  <c r="H16" s="1"/>
  <c r="F15"/>
  <c r="G15" s="1"/>
  <c r="H15" s="1"/>
  <c r="F14"/>
  <c r="G11"/>
  <c r="H11" s="1"/>
  <c r="J13" s="1"/>
  <c r="G12"/>
  <c r="H12" s="1"/>
  <c r="G13"/>
  <c r="H13" s="1"/>
  <c r="G9"/>
  <c r="H9" s="1"/>
  <c r="G10"/>
  <c r="H10" s="1"/>
  <c r="G6"/>
  <c r="H6" s="1"/>
  <c r="G7"/>
  <c r="H7" s="1"/>
  <c r="G8"/>
  <c r="H8" s="1"/>
  <c r="G5"/>
  <c r="H5" s="1"/>
  <c r="E22" i="5"/>
  <c r="J8" i="6" l="1"/>
  <c r="J29"/>
  <c r="J28" s="1"/>
  <c r="J22"/>
  <c r="J35"/>
  <c r="J10"/>
  <c r="J24"/>
  <c r="J25" s="1"/>
  <c r="J26"/>
  <c r="I27"/>
  <c r="I23"/>
  <c r="G17"/>
  <c r="H17" s="1"/>
  <c r="G19"/>
  <c r="H19" s="1"/>
  <c r="G18"/>
  <c r="H18" s="1"/>
  <c r="G14"/>
  <c r="H14" s="1"/>
  <c r="J16" s="1"/>
  <c r="I5"/>
  <c r="H47" l="1"/>
  <c r="J19"/>
  <c r="I11"/>
  <c r="I47" s="1"/>
</calcChain>
</file>

<file path=xl/sharedStrings.xml><?xml version="1.0" encoding="utf-8"?>
<sst xmlns="http://schemas.openxmlformats.org/spreadsheetml/2006/main" count="147" uniqueCount="89">
  <si>
    <t>NO</t>
  </si>
  <si>
    <t>JENIS KEGIATAN</t>
  </si>
  <si>
    <t>JML POS/DANA/SAMPLE/DLL</t>
  </si>
  <si>
    <t>JENIS/ITEM</t>
  </si>
  <si>
    <t>TGL PELAKSANAAN</t>
  </si>
  <si>
    <t>L P A P</t>
  </si>
  <si>
    <t>ESTIMASI BIAYA</t>
  </si>
  <si>
    <t>ACCOUNT</t>
  </si>
  <si>
    <t>APA</t>
  </si>
  <si>
    <t>PERIODE</t>
  </si>
  <si>
    <t>MEKANISME</t>
  </si>
  <si>
    <t xml:space="preserve">MAILER </t>
  </si>
  <si>
    <t>TARGET QTY (pcs)</t>
  </si>
  <si>
    <t>ESTIMASI CLAIM</t>
  </si>
  <si>
    <t>TOTAL</t>
  </si>
  <si>
    <t>ALFAMART</t>
  </si>
  <si>
    <t>LSI</t>
  </si>
  <si>
    <t xml:space="preserve">AVG SALES </t>
  </si>
  <si>
    <t>ALFAMIDI</t>
  </si>
  <si>
    <t>Estimasi klaim Promo</t>
  </si>
  <si>
    <t xml:space="preserve">Total Biaya Mailer </t>
  </si>
  <si>
    <t>PROMO MAILER KARA SANTAN</t>
  </si>
  <si>
    <t>16 - 30 APR 2018</t>
  </si>
  <si>
    <t>Potongan Rp. 700 /pcs Kara Santan 200 ml (10,500==&gt;9,500)</t>
  </si>
  <si>
    <t>Potongan Rp. 500 /pcs Sun Kara 200 ml (9,500 ==&gt;8,800 /pcs)</t>
  </si>
  <si>
    <t>PROMO MAILER KARA NDC</t>
  </si>
  <si>
    <t>Potongan Rp. 700 /pcs Kara Sari Kelapa SP 360 mll (7.500 ==&gt;6.900)</t>
  </si>
  <si>
    <t>Potongan Rp. 1.000 /pcs Kara Sari Kelapa Plain 1 kgl (16,900 ==&gt;15,900)</t>
  </si>
  <si>
    <t>Potongan Rp. 700 /pcs Kara Santan 200 ml (8,299==&gt;7,800)</t>
  </si>
  <si>
    <t xml:space="preserve">05-11 APR 2018 </t>
  </si>
  <si>
    <t>Potongan Rp. 700 /pcs Kara Sari Kelapa Cup 220 mll (4.500 ==&gt;4.000)</t>
  </si>
  <si>
    <t>16 - 30 MEI 2018</t>
  </si>
  <si>
    <t>Potongan Rp. 300 /pcs Sun Kara Powder 20 gr (2,200 ==&gt;1,700 /pcs)</t>
  </si>
  <si>
    <t>Potongan Rp. 500 /pcs Sun Kara 200 ml (9,500 ==&gt;8,500 /pcs)</t>
  </si>
  <si>
    <t>Potongan Rp. 500 /2pcs Sun Kara TCA 65 ml (6,600 ==&gt;5,900 /2pcs)</t>
  </si>
  <si>
    <t>PROMO JSM KARA SANTAN</t>
  </si>
  <si>
    <t>09 - 13 MEI 2018</t>
  </si>
  <si>
    <t>Potongan Rp. 700 /pcs Sun Kara 200 ml (9,500 ==&gt;7,900 /pcs)</t>
  </si>
  <si>
    <t>Potongan Rp. 700 /2pcs Sun Kara TCA 65 ml (6,600 ==&gt;5,500 /2pcs)</t>
  </si>
  <si>
    <t>16 -30 MEI 2018</t>
  </si>
  <si>
    <t>Potongan Rp. 1,000 /pcs Kara Sari Kelapa Plain 1 kgl (16,900 ==&gt;15,900)</t>
  </si>
  <si>
    <t>Potongan Rp. 500 /pcs Kara Sari Kelapa Cup 220 mll (4.500 ==&gt;4.000)</t>
  </si>
  <si>
    <t>Potongan Rp. 700 /pcs Kara Sari Kelapa SP 360 mll (7.500 ==&gt;6.800)</t>
  </si>
  <si>
    <t>PROMO JSM KARA NDC</t>
  </si>
  <si>
    <t>Potongan Rp. 1,000 /pcs Kara Sari Kelapa SP 360 mll (7.500 ==&gt;6.800)</t>
  </si>
  <si>
    <t>Potongan Rp. 1,500 /pcs Kara Sari Kelapa Plain 1 kgl (16,900 ==&gt;15,900)</t>
  </si>
  <si>
    <t>31 MEI - 03 JUN 2018</t>
  </si>
  <si>
    <t>18 - 20  MEI 2018</t>
  </si>
  <si>
    <t>01 -15 MEI 2018</t>
  </si>
  <si>
    <t>IDM</t>
  </si>
  <si>
    <t>PROMO MAILER HAMPERS KARA SANTAN</t>
  </si>
  <si>
    <t>02 - 08 MEI 2018</t>
  </si>
  <si>
    <t>16 - 22 MEI 2018</t>
  </si>
  <si>
    <t>Potongan Rp. 300 /pcs Sun Kara TCA 65 ml (3,300 ==&gt;2,800 /2pcs)</t>
  </si>
  <si>
    <t>Potongan Rp. 600 /pcs Sun Kara 200 ml (9,800 ==&gt;8,500 /pcs)</t>
  </si>
  <si>
    <t xml:space="preserve">10 - 16 MEI 2018 </t>
  </si>
  <si>
    <t>Potongan Rp. 1,000 /pcs Kara Sari Kelapa SP 360 mll (7.500 ==&gt;6.500)</t>
  </si>
  <si>
    <t>PROMO KOMPAS KARA NDC</t>
  </si>
  <si>
    <t xml:space="preserve">07 - 10 MEI 2018 </t>
  </si>
  <si>
    <t xml:space="preserve">31 MEI - 03 JUN 2018 </t>
  </si>
  <si>
    <t>Potongan Rp. 1,500 /pcs Kara Sari Kelapa Plain 1 kgl (16,290 ==&gt;13,900)</t>
  </si>
  <si>
    <t>Potongan Rp. 1,500 /pcs Kara Sari Kelapa Plain 1 kgl (16,290 ==&gt;12,900)</t>
  </si>
  <si>
    <t>REKAP PROMO MAILER MEI 2018</t>
  </si>
  <si>
    <t>Kara NDC 220 ml, Kara NDC SP 360ml &amp; Kara NDC Plain 1 kg</t>
  </si>
  <si>
    <t>Potongan Rp. 300 /pcs Sun Kara TCA 65 ml (3,299==&gt;2,890)</t>
  </si>
  <si>
    <t>Potongan Rp. 700 /pcs Sun Kara Santan 200 ml (8,299==&gt;7,590)</t>
  </si>
  <si>
    <t>Total Biaya Promo Mei 2018</t>
  </si>
  <si>
    <t>1 - 15 Mei 2018</t>
  </si>
  <si>
    <t xml:space="preserve">Kara Santan 200 ml, Sun Kara TCA &amp; Sun Kara Powder </t>
  </si>
  <si>
    <t>Kara NDC Plain 1 kg &amp; Ember 1 Kg</t>
  </si>
  <si>
    <t>Promo HUT NAGA</t>
  </si>
  <si>
    <t>Sun TCA 65 Ml, Kara NDC Plain 1 Kg</t>
  </si>
  <si>
    <t>Kara NDC Slice 1 Kg, Kara NDC Ember 1 kg</t>
  </si>
  <si>
    <t>Leaflet Kara Santan di TipTop</t>
  </si>
  <si>
    <t>10 - 23 Mei 2018</t>
  </si>
  <si>
    <t>Leaflet Kara Santan di Hari-Hari</t>
  </si>
  <si>
    <t>01  - 31 Mei 2018</t>
  </si>
  <si>
    <t>18 - 31 Mei 2018</t>
  </si>
  <si>
    <t>Kara Santan 200 ml,Sun Kara 200 ml &amp;  Sun Kara TCA 65 ml</t>
  </si>
  <si>
    <t>Dairy &amp; Frozen Fair Farmer Market</t>
  </si>
  <si>
    <t>Pasar Murah Ramayana</t>
  </si>
  <si>
    <t>Kara NDC Plain 1 kg, Kara NDC Slice 1 Kg, Kara NDC Ember 1 kg</t>
  </si>
  <si>
    <t>Sun TCA 65 Ml</t>
  </si>
  <si>
    <t xml:space="preserve">Biaya Mailer Rp. 5,000,000 </t>
  </si>
  <si>
    <t xml:space="preserve">Biaya Mailer Rp. 18,000,000 </t>
  </si>
  <si>
    <t xml:space="preserve">Biaya Mailer Rp. 16,000,000 </t>
  </si>
  <si>
    <t>Estimasi Claim Promo Rp. 9,488,802</t>
  </si>
  <si>
    <t xml:space="preserve">Biaya Mailer Rp. 14,000,000 </t>
  </si>
  <si>
    <t>Estimasi Claim Promo Rp. 5,534,669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</si>
</sst>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164" fontId="0" fillId="0" borderId="0" xfId="0" applyNumberFormat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4" xfId="1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64" fontId="2" fillId="0" borderId="3" xfId="1" applyNumberFormat="1" applyFont="1" applyBorder="1" applyAlignment="1">
      <alignment vertical="center"/>
    </xf>
    <xf numFmtId="0" fontId="3" fillId="0" borderId="8" xfId="0" applyFont="1" applyBorder="1"/>
    <xf numFmtId="164" fontId="3" fillId="0" borderId="8" xfId="1" applyNumberFormat="1" applyFont="1" applyBorder="1" applyAlignment="1">
      <alignment vertical="center"/>
    </xf>
    <xf numFmtId="164" fontId="3" fillId="0" borderId="8" xfId="1" applyNumberFormat="1" applyFont="1" applyBorder="1" applyAlignment="1">
      <alignment horizontal="center" vertical="center"/>
    </xf>
    <xf numFmtId="164" fontId="3" fillId="0" borderId="9" xfId="1" applyNumberFormat="1" applyFont="1" applyBorder="1" applyAlignment="1">
      <alignment vertical="center"/>
    </xf>
    <xf numFmtId="164" fontId="3" fillId="0" borderId="9" xfId="0" applyNumberFormat="1" applyFont="1" applyBorder="1"/>
    <xf numFmtId="0" fontId="3" fillId="0" borderId="10" xfId="0" applyFont="1" applyBorder="1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/>
    <xf numFmtId="0" fontId="3" fillId="0" borderId="3" xfId="0" applyFont="1" applyBorder="1" applyAlignment="1">
      <alignment vertical="center"/>
    </xf>
    <xf numFmtId="0" fontId="3" fillId="2" borderId="8" xfId="0" applyFont="1" applyFill="1" applyBorder="1"/>
    <xf numFmtId="0" fontId="3" fillId="2" borderId="14" xfId="0" applyFont="1" applyFill="1" applyBorder="1"/>
    <xf numFmtId="164" fontId="3" fillId="0" borderId="14" xfId="1" applyNumberFormat="1" applyFont="1" applyBorder="1" applyAlignment="1">
      <alignment vertical="center"/>
    </xf>
    <xf numFmtId="0" fontId="3" fillId="2" borderId="9" xfId="0" applyFont="1" applyFill="1" applyBorder="1"/>
    <xf numFmtId="164" fontId="5" fillId="0" borderId="0" xfId="0" applyNumberFormat="1" applyFont="1"/>
    <xf numFmtId="0" fontId="3" fillId="2" borderId="3" xfId="0" applyFont="1" applyFill="1" applyBorder="1" applyAlignment="1">
      <alignment horizontal="center" vertical="center"/>
    </xf>
    <xf numFmtId="164" fontId="3" fillId="2" borderId="8" xfId="1" applyNumberFormat="1" applyFont="1" applyFill="1" applyBorder="1" applyAlignment="1">
      <alignment horizontal="center" vertical="center"/>
    </xf>
    <xf numFmtId="164" fontId="3" fillId="2" borderId="9" xfId="1" applyNumberFormat="1" applyFont="1" applyFill="1" applyBorder="1" applyAlignment="1">
      <alignment horizontal="center" vertical="center"/>
    </xf>
    <xf numFmtId="164" fontId="3" fillId="2" borderId="8" xfId="1" applyNumberFormat="1" applyFont="1" applyFill="1" applyBorder="1" applyAlignment="1">
      <alignment horizontal="center" vertical="center"/>
    </xf>
    <xf numFmtId="164" fontId="3" fillId="2" borderId="9" xfId="1" applyNumberFormat="1" applyFont="1" applyFill="1" applyBorder="1" applyAlignment="1">
      <alignment horizontal="center" vertical="center"/>
    </xf>
    <xf numFmtId="164" fontId="3" fillId="2" borderId="5" xfId="1" applyNumberFormat="1" applyFont="1" applyFill="1" applyBorder="1" applyAlignment="1">
      <alignment horizontal="center" vertical="center"/>
    </xf>
    <xf numFmtId="0" fontId="3" fillId="0" borderId="9" xfId="0" applyFont="1" applyBorder="1"/>
    <xf numFmtId="164" fontId="3" fillId="0" borderId="8" xfId="0" applyNumberFormat="1" applyFont="1" applyBorder="1"/>
    <xf numFmtId="164" fontId="3" fillId="0" borderId="14" xfId="1" applyNumberFormat="1" applyFont="1" applyBorder="1" applyAlignment="1">
      <alignment horizontal="center" vertical="center"/>
    </xf>
    <xf numFmtId="164" fontId="3" fillId="0" borderId="14" xfId="0" applyNumberFormat="1" applyFont="1" applyBorder="1"/>
    <xf numFmtId="164" fontId="3" fillId="0" borderId="9" xfId="1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/>
    <xf numFmtId="164" fontId="3" fillId="2" borderId="10" xfId="1" applyNumberFormat="1" applyFont="1" applyFill="1" applyBorder="1" applyAlignment="1">
      <alignment horizontal="center" vertical="center"/>
    </xf>
    <xf numFmtId="164" fontId="3" fillId="2" borderId="8" xfId="0" applyNumberFormat="1" applyFont="1" applyFill="1" applyBorder="1"/>
    <xf numFmtId="164" fontId="3" fillId="2" borderId="9" xfId="0" applyNumberFormat="1" applyFont="1" applyFill="1" applyBorder="1"/>
    <xf numFmtId="0" fontId="3" fillId="2" borderId="10" xfId="0" applyFont="1" applyFill="1" applyBorder="1"/>
    <xf numFmtId="164" fontId="3" fillId="0" borderId="10" xfId="1" applyNumberFormat="1" applyFont="1" applyBorder="1" applyAlignment="1">
      <alignment vertical="center"/>
    </xf>
    <xf numFmtId="164" fontId="3" fillId="2" borderId="10" xfId="0" applyNumberFormat="1" applyFont="1" applyFill="1" applyBorder="1"/>
    <xf numFmtId="164" fontId="3" fillId="2" borderId="8" xfId="1" applyNumberFormat="1" applyFont="1" applyFill="1" applyBorder="1" applyAlignment="1">
      <alignment vertical="center"/>
    </xf>
    <xf numFmtId="164" fontId="3" fillId="2" borderId="9" xfId="1" applyNumberFormat="1" applyFont="1" applyFill="1" applyBorder="1" applyAlignment="1">
      <alignment vertical="center"/>
    </xf>
    <xf numFmtId="164" fontId="3" fillId="0" borderId="3" xfId="1" applyNumberFormat="1" applyFont="1" applyBorder="1" applyAlignment="1">
      <alignment vertical="center"/>
    </xf>
    <xf numFmtId="164" fontId="3" fillId="2" borderId="5" xfId="0" applyNumberFormat="1" applyFont="1" applyFill="1" applyBorder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" fontId="3" fillId="0" borderId="2" xfId="0" applyNumberFormat="1" applyFont="1" applyBorder="1"/>
    <xf numFmtId="0" fontId="3" fillId="0" borderId="1" xfId="0" applyFont="1" applyBorder="1"/>
    <xf numFmtId="0" fontId="3" fillId="0" borderId="6" xfId="0" applyFont="1" applyFill="1" applyBorder="1"/>
    <xf numFmtId="164" fontId="3" fillId="0" borderId="0" xfId="1" applyNumberFormat="1" applyFont="1" applyAlignment="1">
      <alignment horizontal="left"/>
    </xf>
    <xf numFmtId="164" fontId="3" fillId="0" borderId="0" xfId="0" applyNumberFormat="1" applyFont="1"/>
    <xf numFmtId="164" fontId="3" fillId="0" borderId="10" xfId="0" applyNumberFormat="1" applyFont="1" applyBorder="1"/>
    <xf numFmtId="0" fontId="3" fillId="0" borderId="15" xfId="0" applyFont="1" applyBorder="1"/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3" fillId="0" borderId="5" xfId="1" applyNumberFormat="1" applyFont="1" applyBorder="1" applyAlignment="1">
      <alignment horizontal="center" vertical="center"/>
    </xf>
    <xf numFmtId="164" fontId="3" fillId="0" borderId="7" xfId="1" applyNumberFormat="1" applyFont="1" applyBorder="1" applyAlignment="1">
      <alignment horizontal="center" vertical="center"/>
    </xf>
    <xf numFmtId="164" fontId="3" fillId="0" borderId="11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64" fontId="3" fillId="2" borderId="8" xfId="1" applyNumberFormat="1" applyFont="1" applyFill="1" applyBorder="1" applyAlignment="1">
      <alignment horizontal="center" vertical="center"/>
    </xf>
    <xf numFmtId="164" fontId="3" fillId="2" borderId="14" xfId="1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4" fontId="3" fillId="2" borderId="9" xfId="1" applyNumberFormat="1" applyFont="1" applyFill="1" applyBorder="1" applyAlignment="1">
      <alignment horizontal="center" vertical="center"/>
    </xf>
    <xf numFmtId="164" fontId="3" fillId="2" borderId="10" xfId="1" applyNumberFormat="1" applyFont="1" applyFill="1" applyBorder="1" applyAlignment="1">
      <alignment horizontal="center" vertical="center"/>
    </xf>
    <xf numFmtId="164" fontId="3" fillId="2" borderId="7" xfId="1" applyNumberFormat="1" applyFont="1" applyFill="1" applyBorder="1" applyAlignment="1">
      <alignment horizontal="center" vertical="center"/>
    </xf>
    <xf numFmtId="164" fontId="3" fillId="2" borderId="11" xfId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64" fontId="3" fillId="2" borderId="5" xfId="1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22"/>
  <sheetViews>
    <sheetView tabSelected="1" topLeftCell="C1" workbookViewId="0">
      <selection activeCell="E23" sqref="E23"/>
    </sheetView>
  </sheetViews>
  <sheetFormatPr defaultRowHeight="14.25"/>
  <cols>
    <col min="1" max="1" width="4" style="46" bestFit="1" customWidth="1"/>
    <col min="2" max="2" width="21.140625" style="46" bestFit="1" customWidth="1"/>
    <col min="3" max="3" width="41.85546875" style="46" bestFit="1" customWidth="1"/>
    <col min="4" max="4" width="63.5703125" style="46" bestFit="1" customWidth="1"/>
    <col min="5" max="5" width="87.7109375" style="46" bestFit="1" customWidth="1"/>
    <col min="6" max="16384" width="9.140625" style="46"/>
  </cols>
  <sheetData>
    <row r="2" spans="1:5">
      <c r="A2" s="59" t="s">
        <v>62</v>
      </c>
      <c r="B2" s="59"/>
      <c r="C2" s="59"/>
    </row>
    <row r="4" spans="1:5" ht="28.5">
      <c r="A4" s="47" t="s">
        <v>0</v>
      </c>
      <c r="B4" s="48" t="s">
        <v>4</v>
      </c>
      <c r="C4" s="47" t="s">
        <v>1</v>
      </c>
      <c r="D4" s="49" t="s">
        <v>3</v>
      </c>
      <c r="E4" s="47" t="s">
        <v>2</v>
      </c>
    </row>
    <row r="5" spans="1:5">
      <c r="A5" s="50">
        <v>1</v>
      </c>
      <c r="B5" s="51" t="s">
        <v>67</v>
      </c>
      <c r="C5" s="52" t="s">
        <v>73</v>
      </c>
      <c r="D5" s="52" t="s">
        <v>68</v>
      </c>
      <c r="E5" s="52" t="s">
        <v>83</v>
      </c>
    </row>
    <row r="6" spans="1:5">
      <c r="A6" s="50"/>
      <c r="B6" s="51"/>
      <c r="C6" s="52"/>
      <c r="D6" s="52" t="s">
        <v>69</v>
      </c>
      <c r="E6" s="52"/>
    </row>
    <row r="7" spans="1:5">
      <c r="A7" s="50">
        <v>2</v>
      </c>
      <c r="B7" s="51" t="s">
        <v>67</v>
      </c>
      <c r="C7" s="52" t="s">
        <v>70</v>
      </c>
      <c r="D7" s="52" t="s">
        <v>71</v>
      </c>
      <c r="E7" s="52" t="s">
        <v>84</v>
      </c>
    </row>
    <row r="8" spans="1:5">
      <c r="A8" s="50"/>
      <c r="B8" s="51"/>
      <c r="C8" s="52"/>
      <c r="D8" s="52" t="s">
        <v>72</v>
      </c>
      <c r="E8" s="52"/>
    </row>
    <row r="9" spans="1:5">
      <c r="A9" s="50">
        <v>3</v>
      </c>
      <c r="B9" s="51" t="s">
        <v>74</v>
      </c>
      <c r="C9" s="52" t="s">
        <v>75</v>
      </c>
      <c r="D9" s="52" t="s">
        <v>71</v>
      </c>
      <c r="E9" s="52" t="s">
        <v>85</v>
      </c>
    </row>
    <row r="10" spans="1:5">
      <c r="A10" s="50"/>
      <c r="B10" s="51"/>
      <c r="C10" s="52"/>
      <c r="D10" s="52" t="s">
        <v>72</v>
      </c>
      <c r="E10" s="52"/>
    </row>
    <row r="11" spans="1:5">
      <c r="A11" s="50">
        <v>4</v>
      </c>
      <c r="B11" s="51" t="s">
        <v>76</v>
      </c>
      <c r="C11" s="52" t="s">
        <v>79</v>
      </c>
      <c r="D11" s="52" t="s">
        <v>63</v>
      </c>
      <c r="E11" s="52" t="s">
        <v>88</v>
      </c>
    </row>
    <row r="12" spans="1:5">
      <c r="A12" s="50">
        <v>5</v>
      </c>
      <c r="B12" s="51" t="s">
        <v>77</v>
      </c>
      <c r="C12" s="52" t="s">
        <v>79</v>
      </c>
      <c r="D12" s="52" t="s">
        <v>78</v>
      </c>
      <c r="E12" s="52" t="s">
        <v>86</v>
      </c>
    </row>
    <row r="13" spans="1:5">
      <c r="A13" s="50">
        <v>6</v>
      </c>
      <c r="B13" s="51" t="s">
        <v>74</v>
      </c>
      <c r="C13" s="52" t="s">
        <v>80</v>
      </c>
      <c r="D13" s="52" t="s">
        <v>81</v>
      </c>
      <c r="E13" s="52" t="s">
        <v>87</v>
      </c>
    </row>
    <row r="14" spans="1:5">
      <c r="A14" s="50">
        <v>7</v>
      </c>
      <c r="B14" s="51"/>
      <c r="C14" s="52"/>
      <c r="D14" s="52" t="s">
        <v>82</v>
      </c>
      <c r="E14" s="52"/>
    </row>
    <row r="15" spans="1:5">
      <c r="A15" s="50"/>
      <c r="B15" s="58"/>
      <c r="C15" s="57"/>
      <c r="D15" s="52"/>
      <c r="E15" s="52"/>
    </row>
    <row r="16" spans="1:5">
      <c r="A16" s="50"/>
      <c r="B16" s="58"/>
      <c r="C16" s="52"/>
      <c r="D16" s="52"/>
      <c r="E16" s="52"/>
    </row>
    <row r="17" spans="1:5">
      <c r="A17" s="50"/>
      <c r="B17" s="58"/>
      <c r="C17" s="52"/>
      <c r="D17" s="52"/>
      <c r="E17" s="52"/>
    </row>
    <row r="18" spans="1:5">
      <c r="A18" s="50"/>
      <c r="B18" s="58"/>
      <c r="C18" s="52"/>
      <c r="D18" s="52"/>
      <c r="E18" s="52"/>
    </row>
    <row r="19" spans="1:5">
      <c r="A19" s="50"/>
      <c r="B19" s="51"/>
      <c r="C19" s="52"/>
      <c r="D19" s="52"/>
      <c r="E19" s="52"/>
    </row>
    <row r="20" spans="1:5">
      <c r="D20" s="53" t="s">
        <v>20</v>
      </c>
      <c r="E20" s="54">
        <v>53000000</v>
      </c>
    </row>
    <row r="21" spans="1:5">
      <c r="D21" s="53" t="s">
        <v>19</v>
      </c>
      <c r="E21" s="55">
        <v>15023471</v>
      </c>
    </row>
    <row r="22" spans="1:5">
      <c r="D22" s="53" t="s">
        <v>66</v>
      </c>
      <c r="E22" s="55">
        <f>SUM(E20:E21)</f>
        <v>68023471</v>
      </c>
    </row>
  </sheetData>
  <mergeCells count="1">
    <mergeCell ref="A2:C2"/>
  </mergeCells>
  <pageMargins left="0.26" right="0.1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47"/>
  <sheetViews>
    <sheetView zoomScale="140" zoomScaleNormal="140" workbookViewId="0">
      <pane xSplit="2" ySplit="4" topLeftCell="C33" activePane="bottomRight" state="frozen"/>
      <selection pane="topRight" activeCell="C1" sqref="C1"/>
      <selection pane="bottomLeft" activeCell="A5" sqref="A5"/>
      <selection pane="bottomRight" activeCell="H47" sqref="H47"/>
    </sheetView>
  </sheetViews>
  <sheetFormatPr defaultRowHeight="15"/>
  <cols>
    <col min="1" max="1" width="11.7109375" bestFit="1" customWidth="1"/>
    <col min="2" max="2" width="45.85546875" bestFit="1" customWidth="1"/>
    <col min="3" max="3" width="26" bestFit="1" customWidth="1"/>
    <col min="4" max="4" width="71.42578125" bestFit="1" customWidth="1"/>
    <col min="5" max="5" width="18.85546875" bestFit="1" customWidth="1"/>
    <col min="6" max="6" width="15.28515625" customWidth="1"/>
    <col min="7" max="7" width="22.5703125" bestFit="1" customWidth="1"/>
    <col min="8" max="8" width="20" bestFit="1" customWidth="1"/>
    <col min="9" max="9" width="17.5703125" bestFit="1" customWidth="1"/>
    <col min="10" max="10" width="14.7109375" bestFit="1" customWidth="1"/>
  </cols>
  <sheetData>
    <row r="2" spans="1:10" ht="15.75" thickBot="1"/>
    <row r="3" spans="1:10" ht="16.5" thickBot="1">
      <c r="A3" s="63" t="s">
        <v>5</v>
      </c>
      <c r="B3" s="64"/>
      <c r="C3" s="64"/>
      <c r="D3" s="65"/>
      <c r="E3" s="66" t="s">
        <v>6</v>
      </c>
      <c r="F3" s="66"/>
      <c r="G3" s="66"/>
      <c r="H3" s="66"/>
      <c r="I3" s="66"/>
    </row>
    <row r="4" spans="1:10" ht="15.75" thickBot="1">
      <c r="A4" s="2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4" t="s">
        <v>17</v>
      </c>
      <c r="G4" s="5" t="s">
        <v>12</v>
      </c>
      <c r="H4" s="7" t="s">
        <v>13</v>
      </c>
      <c r="I4" s="6" t="s">
        <v>14</v>
      </c>
    </row>
    <row r="5" spans="1:10">
      <c r="A5" s="71" t="s">
        <v>15</v>
      </c>
      <c r="B5" s="67" t="s">
        <v>21</v>
      </c>
      <c r="C5" s="67" t="s">
        <v>31</v>
      </c>
      <c r="D5" s="8" t="s">
        <v>23</v>
      </c>
      <c r="E5" s="69">
        <v>100000000</v>
      </c>
      <c r="F5" s="9">
        <v>54460</v>
      </c>
      <c r="G5" s="10">
        <f>F5*1.1</f>
        <v>59906.000000000007</v>
      </c>
      <c r="H5" s="29">
        <f>G5*700</f>
        <v>41934200.000000007</v>
      </c>
      <c r="I5" s="60">
        <f>E5+H5+H6+H7+H8+H9+H10</f>
        <v>320669350</v>
      </c>
      <c r="J5" s="1"/>
    </row>
    <row r="6" spans="1:10" ht="13.5" customHeight="1">
      <c r="A6" s="72"/>
      <c r="B6" s="68"/>
      <c r="C6" s="68"/>
      <c r="D6" s="35" t="s">
        <v>33</v>
      </c>
      <c r="E6" s="70"/>
      <c r="F6" s="19">
        <v>65568</v>
      </c>
      <c r="G6" s="30">
        <f t="shared" ref="G6:G38" si="0">F6*1.1</f>
        <v>72124.800000000003</v>
      </c>
      <c r="H6" s="31">
        <f>G6*500</f>
        <v>36062400</v>
      </c>
      <c r="I6" s="61"/>
      <c r="J6" s="1"/>
    </row>
    <row r="7" spans="1:10" ht="13.5" customHeight="1">
      <c r="A7" s="72"/>
      <c r="B7" s="68"/>
      <c r="C7" s="68"/>
      <c r="D7" s="35" t="s">
        <v>34</v>
      </c>
      <c r="E7" s="70"/>
      <c r="F7" s="19">
        <v>248616</v>
      </c>
      <c r="G7" s="30">
        <f t="shared" si="0"/>
        <v>273477.60000000003</v>
      </c>
      <c r="H7" s="31">
        <f>G7*250</f>
        <v>68369400.000000015</v>
      </c>
      <c r="I7" s="61"/>
      <c r="J7" s="1"/>
    </row>
    <row r="8" spans="1:10" ht="13.5" customHeight="1">
      <c r="A8" s="72"/>
      <c r="B8" s="68"/>
      <c r="C8" s="68"/>
      <c r="D8" s="35" t="s">
        <v>32</v>
      </c>
      <c r="E8" s="70"/>
      <c r="F8" s="19">
        <v>40560</v>
      </c>
      <c r="G8" s="30">
        <f t="shared" si="0"/>
        <v>44616</v>
      </c>
      <c r="H8" s="31">
        <f>G8*300</f>
        <v>13384800</v>
      </c>
      <c r="I8" s="61"/>
      <c r="J8" s="1">
        <f>SUM(H5:H8)</f>
        <v>159750800</v>
      </c>
    </row>
    <row r="9" spans="1:10" ht="13.5" customHeight="1">
      <c r="A9" s="72"/>
      <c r="B9" s="68" t="s">
        <v>35</v>
      </c>
      <c r="C9" s="68" t="s">
        <v>36</v>
      </c>
      <c r="D9" s="35" t="s">
        <v>37</v>
      </c>
      <c r="E9" s="70">
        <v>0</v>
      </c>
      <c r="F9" s="19">
        <v>27320</v>
      </c>
      <c r="G9" s="30">
        <f t="shared" si="0"/>
        <v>30052.000000000004</v>
      </c>
      <c r="H9" s="31">
        <f>G9*700</f>
        <v>21036400.000000004</v>
      </c>
      <c r="I9" s="61"/>
      <c r="J9" s="1"/>
    </row>
    <row r="10" spans="1:10" ht="13.5" customHeight="1" thickBot="1">
      <c r="A10" s="72"/>
      <c r="B10" s="74"/>
      <c r="C10" s="74"/>
      <c r="D10" s="28" t="s">
        <v>38</v>
      </c>
      <c r="E10" s="75"/>
      <c r="F10" s="11">
        <v>103590</v>
      </c>
      <c r="G10" s="32">
        <f t="shared" si="0"/>
        <v>113949.00000000001</v>
      </c>
      <c r="H10" s="12">
        <f>G10*350</f>
        <v>39882150.000000007</v>
      </c>
      <c r="I10" s="62"/>
      <c r="J10" s="1">
        <f>H9+H10</f>
        <v>60918550.000000015</v>
      </c>
    </row>
    <row r="11" spans="1:10" ht="13.5" customHeight="1">
      <c r="A11" s="72"/>
      <c r="B11" s="67" t="s">
        <v>25</v>
      </c>
      <c r="C11" s="67" t="s">
        <v>39</v>
      </c>
      <c r="D11" s="17" t="s">
        <v>41</v>
      </c>
      <c r="E11" s="69">
        <v>100000000</v>
      </c>
      <c r="F11" s="9">
        <v>97992</v>
      </c>
      <c r="G11" s="10">
        <f t="shared" si="0"/>
        <v>107791.20000000001</v>
      </c>
      <c r="H11" s="29">
        <f>G11*500</f>
        <v>53895600.000000007</v>
      </c>
      <c r="I11" s="60">
        <f>E11+H11+H12+H13+H14+H15+H16+H17+H18+H19+H20+H21+H22</f>
        <v>450298960</v>
      </c>
      <c r="J11" s="1"/>
    </row>
    <row r="12" spans="1:10" ht="13.5" customHeight="1">
      <c r="A12" s="72"/>
      <c r="B12" s="68"/>
      <c r="C12" s="68"/>
      <c r="D12" s="18" t="s">
        <v>42</v>
      </c>
      <c r="E12" s="70"/>
      <c r="F12" s="19">
        <v>52788</v>
      </c>
      <c r="G12" s="30">
        <f t="shared" si="0"/>
        <v>58066.8</v>
      </c>
      <c r="H12" s="31">
        <f>G12*700</f>
        <v>40646760</v>
      </c>
      <c r="I12" s="61"/>
      <c r="J12" s="1"/>
    </row>
    <row r="13" spans="1:10" ht="13.5" customHeight="1">
      <c r="A13" s="72"/>
      <c r="B13" s="68"/>
      <c r="C13" s="68"/>
      <c r="D13" s="18" t="s">
        <v>40</v>
      </c>
      <c r="E13" s="70"/>
      <c r="F13" s="19">
        <v>63480</v>
      </c>
      <c r="G13" s="30">
        <f t="shared" si="0"/>
        <v>69828</v>
      </c>
      <c r="H13" s="31">
        <f>G13*1000</f>
        <v>69828000</v>
      </c>
      <c r="I13" s="61"/>
      <c r="J13" s="1">
        <f>SUM(H11:H13)</f>
        <v>164370360</v>
      </c>
    </row>
    <row r="14" spans="1:10" ht="13.5" customHeight="1">
      <c r="A14" s="72"/>
      <c r="B14" s="68" t="s">
        <v>43</v>
      </c>
      <c r="C14" s="68" t="s">
        <v>36</v>
      </c>
      <c r="D14" s="18" t="s">
        <v>30</v>
      </c>
      <c r="E14" s="70">
        <v>0</v>
      </c>
      <c r="F14" s="19">
        <f>$F$11/12*5</f>
        <v>40830</v>
      </c>
      <c r="G14" s="30">
        <f t="shared" si="0"/>
        <v>44913</v>
      </c>
      <c r="H14" s="31">
        <f>G14*700</f>
        <v>31439100</v>
      </c>
      <c r="I14" s="61"/>
      <c r="J14" s="1"/>
    </row>
    <row r="15" spans="1:10" ht="13.5" customHeight="1">
      <c r="A15" s="72"/>
      <c r="B15" s="68"/>
      <c r="C15" s="68"/>
      <c r="D15" s="18" t="s">
        <v>44</v>
      </c>
      <c r="E15" s="70"/>
      <c r="F15" s="19">
        <f>$F$12/12*5</f>
        <v>21995</v>
      </c>
      <c r="G15" s="30">
        <f t="shared" si="0"/>
        <v>24194.500000000004</v>
      </c>
      <c r="H15" s="31">
        <f>G15*700</f>
        <v>16936150.000000004</v>
      </c>
      <c r="I15" s="61"/>
      <c r="J15" s="1"/>
    </row>
    <row r="16" spans="1:10" ht="13.5" customHeight="1">
      <c r="A16" s="72"/>
      <c r="B16" s="68"/>
      <c r="C16" s="68"/>
      <c r="D16" s="18" t="s">
        <v>45</v>
      </c>
      <c r="E16" s="70"/>
      <c r="F16" s="19">
        <f>$F$13/12*5</f>
        <v>26450</v>
      </c>
      <c r="G16" s="30">
        <f t="shared" si="0"/>
        <v>29095.000000000004</v>
      </c>
      <c r="H16" s="31">
        <f>G16*1000</f>
        <v>29095000.000000004</v>
      </c>
      <c r="I16" s="61"/>
      <c r="J16" s="1">
        <f>SUM(H14:H16)</f>
        <v>77470250</v>
      </c>
    </row>
    <row r="17" spans="1:10" ht="13.5" customHeight="1">
      <c r="A17" s="72"/>
      <c r="B17" s="68" t="s">
        <v>43</v>
      </c>
      <c r="C17" s="68" t="s">
        <v>47</v>
      </c>
      <c r="D17" s="18" t="s">
        <v>30</v>
      </c>
      <c r="E17" s="70">
        <v>0</v>
      </c>
      <c r="F17" s="19">
        <f>$F$11/12*3</f>
        <v>24498</v>
      </c>
      <c r="G17" s="30">
        <f t="shared" si="0"/>
        <v>26947.800000000003</v>
      </c>
      <c r="H17" s="31">
        <f>G17*700</f>
        <v>18863460.000000004</v>
      </c>
      <c r="I17" s="61"/>
      <c r="J17" s="1"/>
    </row>
    <row r="18" spans="1:10" ht="13.5" customHeight="1">
      <c r="A18" s="72"/>
      <c r="B18" s="68"/>
      <c r="C18" s="68"/>
      <c r="D18" s="18" t="s">
        <v>44</v>
      </c>
      <c r="E18" s="70"/>
      <c r="F18" s="19">
        <f>$F$12/12*3</f>
        <v>13197</v>
      </c>
      <c r="G18" s="30">
        <f t="shared" si="0"/>
        <v>14516.7</v>
      </c>
      <c r="H18" s="31">
        <f>G18*700</f>
        <v>10161690</v>
      </c>
      <c r="I18" s="61"/>
      <c r="J18" s="1"/>
    </row>
    <row r="19" spans="1:10" ht="13.5" customHeight="1">
      <c r="A19" s="72"/>
      <c r="B19" s="68"/>
      <c r="C19" s="68"/>
      <c r="D19" s="18" t="s">
        <v>45</v>
      </c>
      <c r="E19" s="70"/>
      <c r="F19" s="19">
        <f>$F$13/12*3</f>
        <v>15870</v>
      </c>
      <c r="G19" s="30">
        <f t="shared" si="0"/>
        <v>17457</v>
      </c>
      <c r="H19" s="31">
        <f>G19*1000</f>
        <v>17457000</v>
      </c>
      <c r="I19" s="61"/>
      <c r="J19" s="1">
        <f>SUM(H17:H19)</f>
        <v>46482150</v>
      </c>
    </row>
    <row r="20" spans="1:10" ht="13.5" customHeight="1">
      <c r="A20" s="72"/>
      <c r="B20" s="68" t="s">
        <v>43</v>
      </c>
      <c r="C20" s="68" t="s">
        <v>46</v>
      </c>
      <c r="D20" s="18" t="s">
        <v>30</v>
      </c>
      <c r="E20" s="76">
        <v>0</v>
      </c>
      <c r="F20" s="19">
        <f>$F$11/12*4</f>
        <v>32664</v>
      </c>
      <c r="G20" s="30">
        <f t="shared" si="0"/>
        <v>35930.400000000001</v>
      </c>
      <c r="H20" s="31">
        <f>G20*700</f>
        <v>25151280</v>
      </c>
      <c r="I20" s="61"/>
      <c r="J20" s="1"/>
    </row>
    <row r="21" spans="1:10" ht="13.5" customHeight="1">
      <c r="A21" s="72"/>
      <c r="B21" s="68"/>
      <c r="C21" s="68"/>
      <c r="D21" s="18" t="s">
        <v>44</v>
      </c>
      <c r="E21" s="77"/>
      <c r="F21" s="19">
        <f>$F$12/12*4</f>
        <v>17596</v>
      </c>
      <c r="G21" s="30">
        <f t="shared" si="0"/>
        <v>19355.600000000002</v>
      </c>
      <c r="H21" s="31">
        <f>G21*700</f>
        <v>13548920.000000002</v>
      </c>
      <c r="I21" s="61"/>
      <c r="J21" s="1"/>
    </row>
    <row r="22" spans="1:10" ht="13.5" customHeight="1" thickBot="1">
      <c r="A22" s="73"/>
      <c r="B22" s="74"/>
      <c r="C22" s="74"/>
      <c r="D22" s="20" t="s">
        <v>45</v>
      </c>
      <c r="E22" s="78"/>
      <c r="F22" s="11">
        <f>$F$13/12*4</f>
        <v>21160</v>
      </c>
      <c r="G22" s="32">
        <f t="shared" si="0"/>
        <v>23276.000000000004</v>
      </c>
      <c r="H22" s="12">
        <f>G22*1000</f>
        <v>23276000.000000004</v>
      </c>
      <c r="I22" s="61"/>
      <c r="J22" s="1">
        <f>SUM(H20:H22)</f>
        <v>61976200</v>
      </c>
    </row>
    <row r="23" spans="1:10" ht="13.5" customHeight="1">
      <c r="A23" s="71" t="s">
        <v>18</v>
      </c>
      <c r="B23" s="67" t="s">
        <v>21</v>
      </c>
      <c r="C23" s="67" t="s">
        <v>39</v>
      </c>
      <c r="D23" s="8" t="s">
        <v>33</v>
      </c>
      <c r="E23" s="69">
        <v>62500000</v>
      </c>
      <c r="F23" s="9">
        <v>15432</v>
      </c>
      <c r="G23" s="10">
        <f t="shared" si="0"/>
        <v>16975.2</v>
      </c>
      <c r="H23" s="29">
        <f>G23*500</f>
        <v>8487600</v>
      </c>
      <c r="I23" s="60">
        <f>E23+H23+H24+H25+H26</f>
        <v>95958920</v>
      </c>
      <c r="J23" s="1"/>
    </row>
    <row r="24" spans="1:10" ht="13.5" customHeight="1">
      <c r="A24" s="72"/>
      <c r="B24" s="68"/>
      <c r="C24" s="68"/>
      <c r="D24" s="35" t="s">
        <v>34</v>
      </c>
      <c r="E24" s="70"/>
      <c r="F24" s="19">
        <v>52092</v>
      </c>
      <c r="G24" s="30">
        <f t="shared" si="0"/>
        <v>57301.200000000004</v>
      </c>
      <c r="H24" s="31">
        <f>G24*250</f>
        <v>14325300.000000002</v>
      </c>
      <c r="I24" s="61"/>
      <c r="J24" s="1">
        <f>SUM(H23:H24)</f>
        <v>22812900</v>
      </c>
    </row>
    <row r="25" spans="1:10" ht="13.5" customHeight="1">
      <c r="A25" s="72"/>
      <c r="B25" s="68" t="s">
        <v>35</v>
      </c>
      <c r="C25" s="68" t="s">
        <v>36</v>
      </c>
      <c r="D25" s="35" t="s">
        <v>37</v>
      </c>
      <c r="E25" s="70">
        <v>0</v>
      </c>
      <c r="F25" s="19">
        <f>F23/12*4</f>
        <v>5144</v>
      </c>
      <c r="G25" s="30">
        <f t="shared" si="0"/>
        <v>5658.4000000000005</v>
      </c>
      <c r="H25" s="31">
        <f>G25*700</f>
        <v>3960880.0000000005</v>
      </c>
      <c r="I25" s="61"/>
      <c r="J25" s="1">
        <f>E23+J24</f>
        <v>85312900</v>
      </c>
    </row>
    <row r="26" spans="1:10" ht="13.5" customHeight="1" thickBot="1">
      <c r="A26" s="72"/>
      <c r="B26" s="74"/>
      <c r="C26" s="74"/>
      <c r="D26" s="28" t="s">
        <v>38</v>
      </c>
      <c r="E26" s="75"/>
      <c r="F26" s="11">
        <f>F24/12*4</f>
        <v>17364</v>
      </c>
      <c r="G26" s="32">
        <f t="shared" si="0"/>
        <v>19100.400000000001</v>
      </c>
      <c r="H26" s="12">
        <f>G26*350</f>
        <v>6685140.0000000009</v>
      </c>
      <c r="I26" s="62"/>
      <c r="J26" s="1">
        <f>SUM(H25:H26)</f>
        <v>10646020.000000002</v>
      </c>
    </row>
    <row r="27" spans="1:10" ht="13.5" customHeight="1">
      <c r="A27" s="72"/>
      <c r="B27" s="67" t="s">
        <v>25</v>
      </c>
      <c r="C27" s="67" t="s">
        <v>48</v>
      </c>
      <c r="D27" s="17" t="s">
        <v>41</v>
      </c>
      <c r="E27" s="69">
        <v>55000000</v>
      </c>
      <c r="F27" s="9">
        <v>6048</v>
      </c>
      <c r="G27" s="10">
        <f t="shared" si="0"/>
        <v>6652.8</v>
      </c>
      <c r="H27" s="29">
        <f>G27*500</f>
        <v>3326400</v>
      </c>
      <c r="I27" s="60">
        <f>E27+H27+H28+H29+H30+H31+H32+H33+H34+H35+H36+H37+H38</f>
        <v>119363200</v>
      </c>
      <c r="J27" s="1"/>
    </row>
    <row r="28" spans="1:10" ht="13.5" customHeight="1">
      <c r="A28" s="72"/>
      <c r="B28" s="68"/>
      <c r="C28" s="68"/>
      <c r="D28" s="18" t="s">
        <v>42</v>
      </c>
      <c r="E28" s="70"/>
      <c r="F28" s="19">
        <v>17232</v>
      </c>
      <c r="G28" s="30">
        <f t="shared" si="0"/>
        <v>18955.2</v>
      </c>
      <c r="H28" s="31">
        <f>G28*700</f>
        <v>13268640</v>
      </c>
      <c r="I28" s="61"/>
      <c r="J28" s="1">
        <f>E27+J29</f>
        <v>81257440</v>
      </c>
    </row>
    <row r="29" spans="1:10" ht="13.5" customHeight="1">
      <c r="A29" s="72"/>
      <c r="B29" s="68"/>
      <c r="C29" s="68"/>
      <c r="D29" s="18" t="s">
        <v>40</v>
      </c>
      <c r="E29" s="70"/>
      <c r="F29" s="19">
        <v>8784</v>
      </c>
      <c r="G29" s="30">
        <f t="shared" si="0"/>
        <v>9662.4000000000015</v>
      </c>
      <c r="H29" s="31">
        <f>G29*1000</f>
        <v>9662400.0000000019</v>
      </c>
      <c r="I29" s="61"/>
      <c r="J29" s="1">
        <f>SUM(H27:H29)</f>
        <v>26257440</v>
      </c>
    </row>
    <row r="30" spans="1:10" ht="13.5" customHeight="1">
      <c r="A30" s="72"/>
      <c r="B30" s="68" t="s">
        <v>43</v>
      </c>
      <c r="C30" s="68" t="s">
        <v>36</v>
      </c>
      <c r="D30" s="18" t="s">
        <v>30</v>
      </c>
      <c r="E30" s="70">
        <v>0</v>
      </c>
      <c r="F30" s="19">
        <f>$F$27/12*5</f>
        <v>2520</v>
      </c>
      <c r="G30" s="30">
        <f t="shared" si="0"/>
        <v>2772</v>
      </c>
      <c r="H30" s="31">
        <f>G30*700</f>
        <v>1940400</v>
      </c>
      <c r="I30" s="61"/>
      <c r="J30" s="1"/>
    </row>
    <row r="31" spans="1:10" ht="13.5" customHeight="1">
      <c r="A31" s="72"/>
      <c r="B31" s="68"/>
      <c r="C31" s="68"/>
      <c r="D31" s="18" t="s">
        <v>44</v>
      </c>
      <c r="E31" s="70"/>
      <c r="F31" s="19">
        <f>$F$28/12*5</f>
        <v>7180</v>
      </c>
      <c r="G31" s="30">
        <f t="shared" si="0"/>
        <v>7898.0000000000009</v>
      </c>
      <c r="H31" s="31">
        <f>G31*1000</f>
        <v>7898000.0000000009</v>
      </c>
      <c r="I31" s="61"/>
      <c r="J31" s="1"/>
    </row>
    <row r="32" spans="1:10" ht="13.5" customHeight="1">
      <c r="A32" s="72"/>
      <c r="B32" s="68"/>
      <c r="C32" s="68"/>
      <c r="D32" s="18" t="s">
        <v>45</v>
      </c>
      <c r="E32" s="70"/>
      <c r="F32" s="19">
        <f>$F$29/12*5</f>
        <v>3660</v>
      </c>
      <c r="G32" s="30">
        <f t="shared" si="0"/>
        <v>4026.0000000000005</v>
      </c>
      <c r="H32" s="31">
        <f>G32*1500</f>
        <v>6039000.0000000009</v>
      </c>
      <c r="I32" s="61"/>
      <c r="J32" s="1">
        <f>SUM(H30:H32)</f>
        <v>15877400</v>
      </c>
    </row>
    <row r="33" spans="1:10" ht="13.5" customHeight="1">
      <c r="A33" s="72"/>
      <c r="B33" s="68" t="s">
        <v>43</v>
      </c>
      <c r="C33" s="68" t="s">
        <v>47</v>
      </c>
      <c r="D33" s="18" t="s">
        <v>30</v>
      </c>
      <c r="E33" s="70">
        <v>0</v>
      </c>
      <c r="F33" s="19">
        <f>$F$27/12*3</f>
        <v>1512</v>
      </c>
      <c r="G33" s="30">
        <f t="shared" si="0"/>
        <v>1663.2</v>
      </c>
      <c r="H33" s="31">
        <f>G33*700</f>
        <v>1164240</v>
      </c>
      <c r="I33" s="61"/>
      <c r="J33" s="1"/>
    </row>
    <row r="34" spans="1:10" ht="13.5" customHeight="1">
      <c r="A34" s="72"/>
      <c r="B34" s="68"/>
      <c r="C34" s="68"/>
      <c r="D34" s="18" t="s">
        <v>44</v>
      </c>
      <c r="E34" s="70"/>
      <c r="F34" s="19">
        <f>$F$28/12*3</f>
        <v>4308</v>
      </c>
      <c r="G34" s="30">
        <f t="shared" si="0"/>
        <v>4738.8</v>
      </c>
      <c r="H34" s="31">
        <f>G34*1000</f>
        <v>4738800</v>
      </c>
      <c r="I34" s="61"/>
      <c r="J34" s="1"/>
    </row>
    <row r="35" spans="1:10" ht="13.5" customHeight="1">
      <c r="A35" s="72"/>
      <c r="B35" s="68"/>
      <c r="C35" s="68"/>
      <c r="D35" s="18" t="s">
        <v>45</v>
      </c>
      <c r="E35" s="70"/>
      <c r="F35" s="19">
        <f>$F$29/12*3</f>
        <v>2196</v>
      </c>
      <c r="G35" s="30">
        <f t="shared" si="0"/>
        <v>2415.6000000000004</v>
      </c>
      <c r="H35" s="31">
        <f>G35*1500</f>
        <v>3623400.0000000005</v>
      </c>
      <c r="I35" s="61"/>
      <c r="J35" s="1">
        <f>SUM(H33:H35)</f>
        <v>9526440</v>
      </c>
    </row>
    <row r="36" spans="1:10" ht="13.5" customHeight="1">
      <c r="A36" s="72"/>
      <c r="B36" s="68" t="s">
        <v>43</v>
      </c>
      <c r="C36" s="68" t="s">
        <v>46</v>
      </c>
      <c r="D36" s="18" t="s">
        <v>30</v>
      </c>
      <c r="E36" s="70">
        <v>0</v>
      </c>
      <c r="F36" s="19">
        <f>$F$27/12*4</f>
        <v>2016</v>
      </c>
      <c r="G36" s="30">
        <f t="shared" si="0"/>
        <v>2217.6000000000004</v>
      </c>
      <c r="H36" s="31">
        <f>G36*700</f>
        <v>1552320.0000000002</v>
      </c>
      <c r="I36" s="61"/>
      <c r="J36" s="1"/>
    </row>
    <row r="37" spans="1:10" ht="13.5" customHeight="1">
      <c r="A37" s="72"/>
      <c r="B37" s="68"/>
      <c r="C37" s="68"/>
      <c r="D37" s="18" t="s">
        <v>44</v>
      </c>
      <c r="E37" s="70"/>
      <c r="F37" s="19">
        <f>$F$28/12*4</f>
        <v>5744</v>
      </c>
      <c r="G37" s="30">
        <f t="shared" si="0"/>
        <v>6318.4000000000005</v>
      </c>
      <c r="H37" s="31">
        <f>G37*1000</f>
        <v>6318400.0000000009</v>
      </c>
      <c r="I37" s="61"/>
      <c r="J37" s="1"/>
    </row>
    <row r="38" spans="1:10" ht="13.5" customHeight="1" thickBot="1">
      <c r="A38" s="73"/>
      <c r="B38" s="74"/>
      <c r="C38" s="74"/>
      <c r="D38" s="20" t="s">
        <v>45</v>
      </c>
      <c r="E38" s="75"/>
      <c r="F38" s="11">
        <f>$F$29/12*4</f>
        <v>2928</v>
      </c>
      <c r="G38" s="32">
        <f t="shared" si="0"/>
        <v>3220.8</v>
      </c>
      <c r="H38" s="56">
        <f>G38*1500</f>
        <v>4831200</v>
      </c>
      <c r="I38" s="62"/>
      <c r="J38" s="1">
        <f>SUM(H36:H38)</f>
        <v>12701920</v>
      </c>
    </row>
    <row r="39" spans="1:10" ht="13.5" customHeight="1">
      <c r="A39" s="67" t="s">
        <v>49</v>
      </c>
      <c r="B39" s="67" t="s">
        <v>50</v>
      </c>
      <c r="C39" s="33" t="s">
        <v>51</v>
      </c>
      <c r="D39" s="8" t="s">
        <v>53</v>
      </c>
      <c r="E39" s="23">
        <v>110000000</v>
      </c>
      <c r="F39" s="9">
        <v>92623</v>
      </c>
      <c r="G39" s="10">
        <v>120413</v>
      </c>
      <c r="H39" s="29">
        <f>G39*300</f>
        <v>36123900</v>
      </c>
      <c r="I39" s="60">
        <f>E39+E40+H39+H40</f>
        <v>287661100</v>
      </c>
      <c r="J39" s="1"/>
    </row>
    <row r="40" spans="1:10" ht="13.5" customHeight="1" thickBot="1">
      <c r="A40" s="74"/>
      <c r="B40" s="74"/>
      <c r="C40" s="34" t="s">
        <v>52</v>
      </c>
      <c r="D40" s="28" t="s">
        <v>54</v>
      </c>
      <c r="E40" s="24">
        <v>110000000</v>
      </c>
      <c r="F40" s="11">
        <v>30033</v>
      </c>
      <c r="G40" s="32">
        <v>52562</v>
      </c>
      <c r="H40" s="12">
        <f>G40*600</f>
        <v>31537200</v>
      </c>
      <c r="I40" s="62"/>
      <c r="J40" s="1"/>
    </row>
    <row r="41" spans="1:10" ht="13.5" customHeight="1" thickBot="1">
      <c r="A41" s="79" t="s">
        <v>16</v>
      </c>
      <c r="B41" s="71" t="s">
        <v>21</v>
      </c>
      <c r="C41" s="71" t="s">
        <v>55</v>
      </c>
      <c r="D41" s="15" t="s">
        <v>65</v>
      </c>
      <c r="E41" s="82">
        <v>35000000</v>
      </c>
      <c r="F41" s="23">
        <v>6705</v>
      </c>
      <c r="G41" s="23">
        <f>F41*1.2</f>
        <v>8046</v>
      </c>
      <c r="H41" s="37">
        <f>G41*700</f>
        <v>5632200</v>
      </c>
      <c r="I41" s="60">
        <f>E41+H41+H42</f>
        <v>53955440</v>
      </c>
      <c r="J41" s="1"/>
    </row>
    <row r="42" spans="1:10" ht="13.5" customHeight="1" thickBot="1">
      <c r="A42" s="80"/>
      <c r="B42" s="73"/>
      <c r="C42" s="73"/>
      <c r="D42" s="15" t="s">
        <v>64</v>
      </c>
      <c r="E42" s="78"/>
      <c r="F42" s="11">
        <v>37009</v>
      </c>
      <c r="G42" s="24">
        <f>F42*1.2</f>
        <v>44410.799999999996</v>
      </c>
      <c r="H42" s="38">
        <f>G42*300</f>
        <v>13323239.999999998</v>
      </c>
      <c r="I42" s="62"/>
      <c r="J42" s="1">
        <f>SUM(H41:H42)</f>
        <v>18955440</v>
      </c>
    </row>
    <row r="43" spans="1:10" ht="13.5" customHeight="1">
      <c r="A43" s="80"/>
      <c r="B43" s="71" t="s">
        <v>25</v>
      </c>
      <c r="C43" s="71" t="s">
        <v>55</v>
      </c>
      <c r="D43" s="18" t="s">
        <v>56</v>
      </c>
      <c r="E43" s="82">
        <v>16000000</v>
      </c>
      <c r="F43" s="9">
        <v>5198</v>
      </c>
      <c r="G43" s="25">
        <f t="shared" ref="G43:G46" si="1">F43*1.2</f>
        <v>6237.5999999999995</v>
      </c>
      <c r="H43" s="37">
        <f>G43*800</f>
        <v>4990080</v>
      </c>
      <c r="I43" s="60">
        <f>E43+E45+E46+H43+H44+H45+H46</f>
        <v>175739280</v>
      </c>
      <c r="J43" s="1">
        <f>E43+J44</f>
        <v>73596880</v>
      </c>
    </row>
    <row r="44" spans="1:10" ht="13.5" customHeight="1" thickBot="1">
      <c r="A44" s="80"/>
      <c r="B44" s="72"/>
      <c r="C44" s="72"/>
      <c r="D44" s="39" t="s">
        <v>60</v>
      </c>
      <c r="E44" s="77"/>
      <c r="F44" s="40">
        <v>29226</v>
      </c>
      <c r="G44" s="36">
        <f t="shared" si="1"/>
        <v>35071.199999999997</v>
      </c>
      <c r="H44" s="41">
        <f>G44*1500</f>
        <v>52606799.999999993</v>
      </c>
      <c r="I44" s="61"/>
      <c r="J44" s="1">
        <f>SUM(H43:H44)</f>
        <v>57596879.999999993</v>
      </c>
    </row>
    <row r="45" spans="1:10" ht="13.5" customHeight="1" thickBot="1">
      <c r="A45" s="80"/>
      <c r="B45" s="67" t="s">
        <v>57</v>
      </c>
      <c r="C45" s="33" t="s">
        <v>58</v>
      </c>
      <c r="D45" s="17" t="s">
        <v>61</v>
      </c>
      <c r="E45" s="42">
        <v>16000000</v>
      </c>
      <c r="F45" s="9">
        <f>F44/6*4</f>
        <v>19484</v>
      </c>
      <c r="G45" s="27">
        <f t="shared" si="1"/>
        <v>23380.799999999999</v>
      </c>
      <c r="H45" s="45">
        <f t="shared" ref="H45:H46" si="2">G45*1500</f>
        <v>35071200</v>
      </c>
      <c r="I45" s="61"/>
      <c r="J45" s="1">
        <f>E45+H45</f>
        <v>51071200</v>
      </c>
    </row>
    <row r="46" spans="1:10" ht="13.5" customHeight="1" thickBot="1">
      <c r="A46" s="81"/>
      <c r="B46" s="74"/>
      <c r="C46" s="34" t="s">
        <v>59</v>
      </c>
      <c r="D46" s="20" t="s">
        <v>61</v>
      </c>
      <c r="E46" s="43">
        <v>16000000</v>
      </c>
      <c r="F46" s="44">
        <f>F44/6*4</f>
        <v>19484</v>
      </c>
      <c r="G46" s="26">
        <f t="shared" si="1"/>
        <v>23380.799999999999</v>
      </c>
      <c r="H46" s="38">
        <f t="shared" si="2"/>
        <v>35071200</v>
      </c>
      <c r="I46" s="62"/>
      <c r="J46" s="1"/>
    </row>
    <row r="47" spans="1:10" ht="15.75">
      <c r="E47" s="21">
        <f>SUM(E5:E46)</f>
        <v>620500000</v>
      </c>
      <c r="H47" s="21">
        <f>SUM(H5:H46)</f>
        <v>883146250</v>
      </c>
      <c r="I47" s="21">
        <f>SUM(I5:I46)</f>
        <v>1503646250</v>
      </c>
    </row>
  </sheetData>
  <mergeCells count="57">
    <mergeCell ref="B39:B40"/>
    <mergeCell ref="A39:A40"/>
    <mergeCell ref="I39:I40"/>
    <mergeCell ref="A41:A46"/>
    <mergeCell ref="B41:B42"/>
    <mergeCell ref="C41:C42"/>
    <mergeCell ref="E41:E42"/>
    <mergeCell ref="I41:I42"/>
    <mergeCell ref="B43:B44"/>
    <mergeCell ref="E43:E44"/>
    <mergeCell ref="C43:C44"/>
    <mergeCell ref="B45:B46"/>
    <mergeCell ref="B36:B38"/>
    <mergeCell ref="C36:C38"/>
    <mergeCell ref="A23:A38"/>
    <mergeCell ref="E30:E32"/>
    <mergeCell ref="E33:E35"/>
    <mergeCell ref="E36:E38"/>
    <mergeCell ref="B27:B29"/>
    <mergeCell ref="C27:C29"/>
    <mergeCell ref="E27:E29"/>
    <mergeCell ref="B30:B32"/>
    <mergeCell ref="C30:C32"/>
    <mergeCell ref="B33:B35"/>
    <mergeCell ref="C33:C35"/>
    <mergeCell ref="E11:E13"/>
    <mergeCell ref="C11:C13"/>
    <mergeCell ref="I27:I38"/>
    <mergeCell ref="B17:B19"/>
    <mergeCell ref="C17:C19"/>
    <mergeCell ref="B20:B22"/>
    <mergeCell ref="C20:C22"/>
    <mergeCell ref="E17:E19"/>
    <mergeCell ref="E20:E22"/>
    <mergeCell ref="B23:B24"/>
    <mergeCell ref="C23:C24"/>
    <mergeCell ref="E23:E24"/>
    <mergeCell ref="B25:B26"/>
    <mergeCell ref="C25:C26"/>
    <mergeCell ref="E25:E26"/>
    <mergeCell ref="I23:I26"/>
    <mergeCell ref="I43:I46"/>
    <mergeCell ref="A3:D3"/>
    <mergeCell ref="E3:I3"/>
    <mergeCell ref="B5:B8"/>
    <mergeCell ref="C5:C8"/>
    <mergeCell ref="E5:E8"/>
    <mergeCell ref="A5:A22"/>
    <mergeCell ref="B14:B16"/>
    <mergeCell ref="C14:C16"/>
    <mergeCell ref="E14:E16"/>
    <mergeCell ref="I11:I22"/>
    <mergeCell ref="B9:B10"/>
    <mergeCell ref="C9:C10"/>
    <mergeCell ref="E9:E10"/>
    <mergeCell ref="I5:I10"/>
    <mergeCell ref="B11:B13"/>
  </mergeCells>
  <pageMargins left="0.3" right="0.31" top="0.75" bottom="0.75" header="0.3" footer="0.3"/>
  <pageSetup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E8"/>
  <sheetViews>
    <sheetView workbookViewId="0">
      <selection activeCell="D17" sqref="D17"/>
    </sheetView>
  </sheetViews>
  <sheetFormatPr defaultRowHeight="15"/>
  <cols>
    <col min="2" max="2" width="11.7109375" bestFit="1" customWidth="1"/>
    <col min="3" max="3" width="32.5703125" bestFit="1" customWidth="1"/>
    <col min="4" max="4" width="17.7109375" bestFit="1" customWidth="1"/>
    <col min="5" max="5" width="71.42578125" bestFit="1" customWidth="1"/>
  </cols>
  <sheetData>
    <row r="1" spans="2:5" ht="15.75" thickBot="1"/>
    <row r="2" spans="2:5" ht="15.75" thickBot="1">
      <c r="B2" s="2" t="s">
        <v>7</v>
      </c>
      <c r="C2" s="3" t="s">
        <v>8</v>
      </c>
      <c r="D2" s="3" t="s">
        <v>9</v>
      </c>
      <c r="E2" s="3" t="s">
        <v>10</v>
      </c>
    </row>
    <row r="3" spans="2:5">
      <c r="B3" s="71" t="s">
        <v>15</v>
      </c>
      <c r="C3" s="83" t="s">
        <v>21</v>
      </c>
      <c r="D3" s="71" t="s">
        <v>22</v>
      </c>
      <c r="E3" s="8" t="s">
        <v>23</v>
      </c>
    </row>
    <row r="4" spans="2:5" ht="15.75" thickBot="1">
      <c r="B4" s="72"/>
      <c r="C4" s="85"/>
      <c r="D4" s="73"/>
      <c r="E4" s="13" t="s">
        <v>24</v>
      </c>
    </row>
    <row r="5" spans="2:5">
      <c r="B5" s="71" t="s">
        <v>18</v>
      </c>
      <c r="C5" s="83" t="s">
        <v>25</v>
      </c>
      <c r="D5" s="71" t="s">
        <v>22</v>
      </c>
      <c r="E5" s="17" t="s">
        <v>30</v>
      </c>
    </row>
    <row r="6" spans="2:5">
      <c r="B6" s="72"/>
      <c r="C6" s="84"/>
      <c r="D6" s="72"/>
      <c r="E6" s="18" t="s">
        <v>26</v>
      </c>
    </row>
    <row r="7" spans="2:5" ht="15.75" thickBot="1">
      <c r="B7" s="72"/>
      <c r="C7" s="85"/>
      <c r="D7" s="73"/>
      <c r="E7" s="20" t="s">
        <v>27</v>
      </c>
    </row>
    <row r="8" spans="2:5" ht="15.75" thickBot="1">
      <c r="B8" s="22" t="s">
        <v>16</v>
      </c>
      <c r="C8" s="16" t="s">
        <v>21</v>
      </c>
      <c r="D8" s="14" t="s">
        <v>29</v>
      </c>
      <c r="E8" s="15" t="s">
        <v>28</v>
      </c>
    </row>
  </sheetData>
  <mergeCells count="6">
    <mergeCell ref="B3:B4"/>
    <mergeCell ref="B5:B7"/>
    <mergeCell ref="C5:C7"/>
    <mergeCell ref="D5:D7"/>
    <mergeCell ref="C3:C4"/>
    <mergeCell ref="D3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Promo Mailer MEI'18</vt:lpstr>
      <vt:lpstr>Lampiran</vt:lpstr>
      <vt:lpstr>Sheet1</vt:lpstr>
      <vt:lpstr>'Promo Mailer MEI''18'!Print_Area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KSPKAC</cp:lastModifiedBy>
  <cp:lastPrinted>2017-05-26T07:57:44Z</cp:lastPrinted>
  <dcterms:created xsi:type="dcterms:W3CDTF">2017-03-13T06:37:49Z</dcterms:created>
  <dcterms:modified xsi:type="dcterms:W3CDTF">2018-04-26T03:03:43Z</dcterms:modified>
</cp:coreProperties>
</file>