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Promo Mailer Des'18" sheetId="5" r:id="rId1"/>
    <sheet name="Lampiran" sheetId="6" r:id="rId2"/>
  </sheets>
  <definedNames>
    <definedName name="_xlnm.Print_Area" localSheetId="1">Lampiran!#REF!</definedName>
    <definedName name="_xlnm.Print_Area" localSheetId="0">'Promo Mailer Des''18'!$A$2:$E$16</definedName>
  </definedNames>
  <calcPr calcId="124519"/>
</workbook>
</file>

<file path=xl/calcChain.xml><?xml version="1.0" encoding="utf-8"?>
<calcChain xmlns="http://schemas.openxmlformats.org/spreadsheetml/2006/main">
  <c r="G21" i="6"/>
  <c r="H21"/>
  <c r="I21" s="1"/>
  <c r="I26" s="1"/>
  <c r="E26"/>
  <c r="I22"/>
  <c r="H25"/>
  <c r="H23"/>
  <c r="H26" l="1"/>
  <c r="H19"/>
  <c r="I19" s="1"/>
  <c r="H20"/>
  <c r="G15"/>
  <c r="H15" s="1"/>
  <c r="G14"/>
  <c r="H14" s="1"/>
  <c r="G13"/>
  <c r="H13" s="1"/>
  <c r="G12"/>
  <c r="H12" s="1"/>
  <c r="G11"/>
  <c r="H11" s="1"/>
  <c r="G10"/>
  <c r="H10" s="1"/>
  <c r="G7"/>
  <c r="G6"/>
  <c r="H6" s="1"/>
  <c r="G5"/>
  <c r="H5" s="1"/>
  <c r="G8"/>
  <c r="H8" s="1"/>
  <c r="G25" l="1"/>
  <c r="G24"/>
  <c r="H24" s="1"/>
  <c r="G23"/>
  <c r="G22" l="1"/>
  <c r="H22" s="1"/>
  <c r="H7" l="1"/>
  <c r="G18" l="1"/>
  <c r="H18" s="1"/>
  <c r="G17"/>
  <c r="H17" s="1"/>
  <c r="G16"/>
  <c r="H16" s="1"/>
  <c r="I13" l="1"/>
  <c r="G9"/>
  <c r="H9" s="1"/>
  <c r="I5" s="1"/>
  <c r="E17" i="5" l="1"/>
</calcChain>
</file>

<file path=xl/sharedStrings.xml><?xml version="1.0" encoding="utf-8"?>
<sst xmlns="http://schemas.openxmlformats.org/spreadsheetml/2006/main" count="104" uniqueCount="80">
  <si>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</si>
  <si>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</si>
  <si>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</si>
  <si>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</si>
  <si>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</si>
  <si>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</si>
  <si>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</si>
  <si>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</si>
  <si>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</si>
  <si>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</si>
  <si>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</si>
  <si>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</si>
  <si>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</si>
  <si>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</si>
  <si>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</si>
  <si>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</si>
  <si>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</si>
  <si>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</si>
  <si>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</si>
  <si>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</si>
  <si>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 xml:space="preserve">Total Biaya Mailer </t>
  </si>
  <si>
    <t>PROMO MAILER KARA SANTAN</t>
  </si>
  <si>
    <t>IDM</t>
  </si>
  <si>
    <t>Total Biaya Promo Juni 2018</t>
  </si>
  <si>
    <t>REKAP PROMO MAILER Juli 2018</t>
  </si>
  <si>
    <t>Mailer Kara Santan di IDM</t>
  </si>
  <si>
    <t>Mailer Kara Santan di LSI</t>
  </si>
  <si>
    <t>Promo Mailer Kara Santan di ALFAMART</t>
  </si>
  <si>
    <t>Sun Kara Santan TCA 65 ml</t>
  </si>
  <si>
    <t>PROMO INSTORE KARA NDC</t>
  </si>
  <si>
    <t xml:space="preserve">Beli 2 Gratis 1 Sun Kara Powder 20 gr </t>
  </si>
  <si>
    <t>Potongan Rp. 300 /pcs Sun Kara TCA 65 ml (3,300 ==&gt;3,000 /pcs)</t>
  </si>
  <si>
    <t>Kara NDC Plain 1 kg &amp; Kara NDC Cup 220 ml</t>
  </si>
  <si>
    <t>PROMO INSTORE KARA SANTAN</t>
  </si>
  <si>
    <t>Beli 2 Gratis 1 Sun Kara Powder 20 gr</t>
  </si>
  <si>
    <t>Potongan Rp. 700 /pcs Kara Santan 200 ml (10,300 ==&gt;9,700 /pcs)</t>
  </si>
  <si>
    <t>01- 15 DES  2018</t>
  </si>
  <si>
    <t>Beli 2 SK TCA Gratis 1 SK POWDER 20 GR</t>
  </si>
  <si>
    <t>Potongan Rp. 600 /pcs Sun Kara 200 ml (9,800 ==&gt;8,900 /pcs)</t>
  </si>
  <si>
    <t>16 - 31 DES 2018</t>
  </si>
  <si>
    <t>16 - 31  DES  2018</t>
  </si>
  <si>
    <t>Potongan Rp. 750 /pcs Kara NDC Lychee Cup 220 (15,900 ==&gt;14,100 /pcs)</t>
  </si>
  <si>
    <t>Potongan Rp. 1,000 /pcs Kara NDC Plain 1 kg (9,000 ==&gt;6,900 /2pcs)</t>
  </si>
  <si>
    <t>Potongan Rp.600 /2pcs Sun Kara TCA 65 ml (3,300 ==&gt;2,900 /pcs)</t>
  </si>
  <si>
    <t xml:space="preserve">Beli 2 Gratis 1 Kara NDC SP Cocopandan 360ml </t>
  </si>
  <si>
    <t>Potongan Rp. 1,000 /pcs Kara NDC Plain 1 kg (16,900 ==&gt;15,500 /pcs)</t>
  </si>
  <si>
    <t xml:space="preserve">Potongan Rp. 1,500 /2pcs, Kara NDC Lychee Cup 220 ml (9000 ==&gt; 6,900/2pcs) </t>
  </si>
  <si>
    <t>19 - 25 Des 2018</t>
  </si>
  <si>
    <t>28 Des'18 - 01 Jan 2019</t>
  </si>
  <si>
    <t>Potongan Rp. 900 /2pcs Sun Kara TCA 65 ml (7,000 ==&gt;5,500 /2pcs)</t>
  </si>
  <si>
    <t>13 - 19 Des 2018</t>
  </si>
  <si>
    <t>20 - 26 Des 2018</t>
  </si>
  <si>
    <t>01 - 15 Des  2018</t>
  </si>
  <si>
    <t>Promo Instore Kara Santan di ALFAMART</t>
  </si>
  <si>
    <t>Sun Kara TCA, Kara Santan 200 ml &amp; Sun Kara Powder 20gr</t>
  </si>
  <si>
    <t>16 - 31 Des  2018</t>
  </si>
  <si>
    <t>Biaya Mailer Rp. 125,000,000 + Estimasi Claim Promo Rp.239,074,880 = Rp. 364,074,880</t>
  </si>
  <si>
    <t>Promo Instore Kara NDC di ALFAMART</t>
  </si>
  <si>
    <t xml:space="preserve">Estimasi Claim Promo Rp.164,011,210 </t>
  </si>
  <si>
    <t>Estimasi Claim Promo Rp. 60,726,875</t>
  </si>
  <si>
    <t>Promo Mailer Kara Santan di ALFAMIDI</t>
  </si>
  <si>
    <t>Sun Kara TCA, Kara Santan 200 ml &amp; Sun Kara 200gr</t>
  </si>
  <si>
    <t>Biaya Mailer Rp. 50,000,000 + Estimasi Claim Promo Rp. 15,760,580 = Rp. 65,760,580</t>
  </si>
  <si>
    <t>Kara NDC Plain 1 kg, Kara NDC Cup 220 ml &amp; Kara NDC SP 360ml</t>
  </si>
  <si>
    <t>PROMO MAILER KARA NDC</t>
  </si>
  <si>
    <t>Biaya Mailer Rp. 47,500,000 + Estimasi Claim Promo Rp. 10,884,350 = Rp. 58,384,350</t>
  </si>
  <si>
    <t>Promo Instore Kara NDC di ALFAMIDI</t>
  </si>
  <si>
    <t>19 - 25 DES 2018</t>
  </si>
  <si>
    <t>28 Des'18 - 01 Jan'19</t>
  </si>
  <si>
    <t>Biaya Mailer Rp. 115,000,000 + Estimasi Claim Promo Rp. 74,417,400 = Rp. 189,417,400</t>
  </si>
  <si>
    <t>Biaya Mailer Rp. 115,000,000 + Estimasi Claim Promo Rp. 74,405,700 = Rp. 189,405,400</t>
  </si>
  <si>
    <t>Sun Kara TCA &amp; Sun Kara Powder 20 gr</t>
  </si>
  <si>
    <t>Biaya Mailer Rp. 35,000,000 + Estimasi Claim Promo Rp. 25,080,704 = Rp. 60,080,704</t>
  </si>
  <si>
    <t>IDG</t>
  </si>
  <si>
    <t>PROMO INSTORE</t>
  </si>
  <si>
    <t>01 - 31 Des 2018</t>
  </si>
  <si>
    <t>Potongan Rp.1,000 /ktn Sun Kara TCA 65 ml (85,200 ==&gt;83,500 /ktn)</t>
  </si>
  <si>
    <t>01-31 Des 2018</t>
  </si>
  <si>
    <t>Promo Instore di Indogrosir</t>
  </si>
  <si>
    <t>Estimasi Claim Promo Rp.32,034,792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</si>
</sst>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2" borderId="8" xfId="0" applyFont="1" applyFill="1" applyBorder="1"/>
    <xf numFmtId="0" fontId="3" fillId="2" borderId="13" xfId="0" applyFont="1" applyFill="1" applyBorder="1"/>
    <xf numFmtId="0" fontId="3" fillId="2" borderId="9" xfId="0" applyFont="1" applyFill="1" applyBorder="1"/>
    <xf numFmtId="164" fontId="5" fillId="0" borderId="0" xfId="0" applyNumberFormat="1" applyFont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" fontId="3" fillId="0" borderId="2" xfId="0" applyNumberFormat="1" applyFont="1" applyBorder="1"/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Font="1" applyBorder="1"/>
    <xf numFmtId="0" fontId="3" fillId="2" borderId="2" xfId="0" applyFont="1" applyFill="1" applyBorder="1" applyAlignment="1">
      <alignment horizontal="center" vertical="center"/>
    </xf>
    <xf numFmtId="164" fontId="3" fillId="2" borderId="13" xfId="0" applyNumberFormat="1" applyFont="1" applyFill="1" applyBorder="1"/>
    <xf numFmtId="0" fontId="3" fillId="2" borderId="14" xfId="0" applyFont="1" applyFill="1" applyBorder="1"/>
    <xf numFmtId="164" fontId="3" fillId="2" borderId="13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5" xfId="0" applyFont="1" applyBorder="1"/>
    <xf numFmtId="0" fontId="3" fillId="0" borderId="1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/>
    <xf numFmtId="164" fontId="0" fillId="0" borderId="0" xfId="1" applyNumberFormat="1" applyFont="1"/>
    <xf numFmtId="0" fontId="2" fillId="3" borderId="2" xfId="0" applyFont="1" applyFill="1" applyBorder="1" applyAlignment="1">
      <alignment horizontal="center" vertical="center"/>
    </xf>
    <xf numFmtId="17" fontId="2" fillId="3" borderId="2" xfId="0" applyNumberFormat="1" applyFont="1" applyFill="1" applyBorder="1"/>
    <xf numFmtId="0" fontId="2" fillId="3" borderId="1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/>
    <xf numFmtId="164" fontId="2" fillId="3" borderId="3" xfId="1" applyNumberFormat="1" applyFont="1" applyFill="1" applyBorder="1" applyAlignment="1">
      <alignment horizontal="center" vertical="center"/>
    </xf>
    <xf numFmtId="164" fontId="2" fillId="3" borderId="3" xfId="1" applyNumberFormat="1" applyFont="1" applyFill="1" applyBorder="1" applyAlignment="1">
      <alignment vertical="center"/>
    </xf>
    <xf numFmtId="164" fontId="2" fillId="3" borderId="9" xfId="1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9"/>
  <sheetViews>
    <sheetView workbookViewId="0">
      <selection activeCell="D20" sqref="D20"/>
    </sheetView>
  </sheetViews>
  <sheetFormatPr defaultRowHeight="14.25"/>
  <cols>
    <col min="1" max="1" width="4" style="14" bestFit="1" customWidth="1"/>
    <col min="2" max="2" width="22" style="14" bestFit="1" customWidth="1"/>
    <col min="3" max="3" width="39.85546875" style="14" bestFit="1" customWidth="1"/>
    <col min="4" max="4" width="64.42578125" style="14" bestFit="1" customWidth="1"/>
    <col min="5" max="5" width="87.7109375" style="14" bestFit="1" customWidth="1"/>
    <col min="6" max="16384" width="9.140625" style="14"/>
  </cols>
  <sheetData>
    <row r="2" spans="1:5">
      <c r="A2" s="38" t="s">
        <v>24</v>
      </c>
      <c r="B2" s="38"/>
      <c r="C2" s="38"/>
    </row>
    <row r="4" spans="1:5" ht="28.5">
      <c r="A4" s="15" t="s">
        <v>0</v>
      </c>
      <c r="B4" s="36" t="s">
        <v>4</v>
      </c>
      <c r="C4" s="15" t="s">
        <v>1</v>
      </c>
      <c r="D4" s="16" t="s">
        <v>3</v>
      </c>
      <c r="E4" s="15" t="s">
        <v>2</v>
      </c>
    </row>
    <row r="5" spans="1:5">
      <c r="A5" s="23">
        <v>1</v>
      </c>
      <c r="B5" s="37" t="s">
        <v>52</v>
      </c>
      <c r="C5" s="35" t="s">
        <v>53</v>
      </c>
      <c r="D5" s="18" t="s">
        <v>54</v>
      </c>
      <c r="E5" s="18" t="s">
        <v>58</v>
      </c>
    </row>
    <row r="6" spans="1:5">
      <c r="A6" s="23">
        <v>2</v>
      </c>
      <c r="B6" s="37" t="s">
        <v>55</v>
      </c>
      <c r="C6" s="35" t="s">
        <v>27</v>
      </c>
      <c r="D6" s="18" t="s">
        <v>54</v>
      </c>
      <c r="E6" s="18" t="s">
        <v>56</v>
      </c>
    </row>
    <row r="7" spans="1:5">
      <c r="A7" s="23">
        <v>3</v>
      </c>
      <c r="B7" s="37" t="s">
        <v>55</v>
      </c>
      <c r="C7" s="35" t="s">
        <v>57</v>
      </c>
      <c r="D7" s="18" t="s">
        <v>32</v>
      </c>
      <c r="E7" s="18" t="s">
        <v>59</v>
      </c>
    </row>
    <row r="8" spans="1:5">
      <c r="A8" s="23">
        <v>4</v>
      </c>
      <c r="B8" s="37" t="s">
        <v>52</v>
      </c>
      <c r="C8" s="35" t="s">
        <v>60</v>
      </c>
      <c r="D8" s="18" t="s">
        <v>61</v>
      </c>
      <c r="E8" s="18" t="s">
        <v>62</v>
      </c>
    </row>
    <row r="9" spans="1:5">
      <c r="A9" s="23">
        <v>5</v>
      </c>
      <c r="B9" s="37" t="s">
        <v>55</v>
      </c>
      <c r="C9" s="35" t="s">
        <v>66</v>
      </c>
      <c r="D9" s="18" t="s">
        <v>63</v>
      </c>
      <c r="E9" s="18" t="s">
        <v>65</v>
      </c>
    </row>
    <row r="10" spans="1:5">
      <c r="A10" s="23">
        <v>6</v>
      </c>
      <c r="B10" s="17" t="s">
        <v>67</v>
      </c>
      <c r="C10" s="18" t="s">
        <v>25</v>
      </c>
      <c r="D10" s="18" t="s">
        <v>28</v>
      </c>
      <c r="E10" s="18" t="s">
        <v>69</v>
      </c>
    </row>
    <row r="11" spans="1:5">
      <c r="A11" s="23">
        <v>7</v>
      </c>
      <c r="B11" s="17" t="s">
        <v>68</v>
      </c>
      <c r="C11" s="18" t="s">
        <v>25</v>
      </c>
      <c r="D11" s="18" t="s">
        <v>28</v>
      </c>
      <c r="E11" s="18" t="s">
        <v>70</v>
      </c>
    </row>
    <row r="12" spans="1:5" ht="15">
      <c r="A12" s="61">
        <v>8</v>
      </c>
      <c r="B12" s="62" t="s">
        <v>77</v>
      </c>
      <c r="C12" s="63" t="s">
        <v>78</v>
      </c>
      <c r="D12" s="63" t="s">
        <v>28</v>
      </c>
      <c r="E12" s="63" t="s">
        <v>79</v>
      </c>
    </row>
    <row r="13" spans="1:5">
      <c r="A13" s="23">
        <v>9</v>
      </c>
      <c r="B13" s="17" t="s">
        <v>50</v>
      </c>
      <c r="C13" s="18" t="s">
        <v>26</v>
      </c>
      <c r="D13" s="18" t="s">
        <v>71</v>
      </c>
      <c r="E13" s="18" t="s">
        <v>72</v>
      </c>
    </row>
    <row r="14" spans="1:5">
      <c r="A14" s="23">
        <v>10</v>
      </c>
      <c r="B14" s="17" t="s">
        <v>51</v>
      </c>
      <c r="C14" s="18" t="s">
        <v>26</v>
      </c>
      <c r="D14" s="18" t="s">
        <v>71</v>
      </c>
      <c r="E14" s="18" t="s">
        <v>72</v>
      </c>
    </row>
    <row r="15" spans="1:5">
      <c r="D15" s="19" t="s">
        <v>20</v>
      </c>
      <c r="E15" s="20">
        <v>522500000</v>
      </c>
    </row>
    <row r="16" spans="1:5" ht="15">
      <c r="D16" s="19" t="s">
        <v>19</v>
      </c>
      <c r="E16" s="11">
        <v>689402403</v>
      </c>
    </row>
    <row r="17" spans="3:5">
      <c r="D17" s="19" t="s">
        <v>23</v>
      </c>
      <c r="E17" s="21">
        <f>SUM(E15:E16)</f>
        <v>1211902403</v>
      </c>
    </row>
    <row r="18" spans="3:5">
      <c r="C18" s="22"/>
    </row>
    <row r="19" spans="3:5">
      <c r="C19" s="34"/>
    </row>
  </sheetData>
  <mergeCells count="1">
    <mergeCell ref="A2:C2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9"/>
  <sheetViews>
    <sheetView tabSelected="1" zoomScale="90" zoomScaleNormal="9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J28" sqref="J28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9.140625" bestFit="1" customWidth="1"/>
    <col min="5" max="5" width="15.5703125" bestFit="1" customWidth="1"/>
    <col min="6" max="6" width="13.42578125" bestFit="1" customWidth="1"/>
    <col min="7" max="7" width="22.42578125" bestFit="1" customWidth="1"/>
    <col min="8" max="8" width="20" bestFit="1" customWidth="1"/>
    <col min="9" max="9" width="17.5703125" bestFit="1" customWidth="1"/>
    <col min="10" max="10" width="14.7109375" bestFit="1" customWidth="1"/>
  </cols>
  <sheetData>
    <row r="2" spans="1:10" ht="15.75" thickBot="1"/>
    <row r="3" spans="1:10" ht="16.5" thickBot="1">
      <c r="A3" s="51" t="s">
        <v>5</v>
      </c>
      <c r="B3" s="52"/>
      <c r="C3" s="52"/>
      <c r="D3" s="53"/>
      <c r="E3" s="54" t="s">
        <v>6</v>
      </c>
      <c r="F3" s="54"/>
      <c r="G3" s="54"/>
      <c r="H3" s="54"/>
      <c r="I3" s="54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4" t="s">
        <v>17</v>
      </c>
      <c r="G4" s="5" t="s">
        <v>12</v>
      </c>
      <c r="H4" s="7" t="s">
        <v>13</v>
      </c>
      <c r="I4" s="6" t="s">
        <v>14</v>
      </c>
    </row>
    <row r="5" spans="1:10">
      <c r="A5" s="41" t="s">
        <v>15</v>
      </c>
      <c r="B5" s="41" t="s">
        <v>33</v>
      </c>
      <c r="C5" s="41" t="s">
        <v>36</v>
      </c>
      <c r="D5" s="8" t="s">
        <v>34</v>
      </c>
      <c r="E5" s="43">
        <v>0</v>
      </c>
      <c r="F5" s="29">
        <v>19340</v>
      </c>
      <c r="G5" s="27">
        <f>F5*1.1</f>
        <v>21274</v>
      </c>
      <c r="H5" s="12">
        <f>G5*2*2400</f>
        <v>102115200</v>
      </c>
      <c r="I5" s="43">
        <f>E5+E8+E11+H5+H6+H7+H8+H9+H10+H11+H12</f>
        <v>588812965</v>
      </c>
      <c r="J5" s="1"/>
    </row>
    <row r="6" spans="1:10">
      <c r="A6" s="45"/>
      <c r="B6" s="45"/>
      <c r="C6" s="45"/>
      <c r="D6" s="9" t="s">
        <v>43</v>
      </c>
      <c r="E6" s="47"/>
      <c r="F6" s="31">
        <v>148547</v>
      </c>
      <c r="G6" s="26">
        <f>F6*1.1</f>
        <v>163401.70000000001</v>
      </c>
      <c r="H6" s="24">
        <f>G6*300</f>
        <v>49020510</v>
      </c>
      <c r="I6" s="47"/>
      <c r="J6" s="1"/>
    </row>
    <row r="7" spans="1:10" ht="15.75" thickBot="1">
      <c r="A7" s="45"/>
      <c r="B7" s="42"/>
      <c r="C7" s="42"/>
      <c r="D7" s="10" t="s">
        <v>35</v>
      </c>
      <c r="E7" s="44"/>
      <c r="F7" s="30">
        <v>23410</v>
      </c>
      <c r="G7" s="28">
        <f>F7*1.1</f>
        <v>25751.000000000004</v>
      </c>
      <c r="H7" s="13">
        <f>G7*500</f>
        <v>12875500.000000002</v>
      </c>
      <c r="I7" s="47"/>
      <c r="J7" s="1"/>
    </row>
    <row r="8" spans="1:10">
      <c r="A8" s="45"/>
      <c r="B8" s="39" t="s">
        <v>21</v>
      </c>
      <c r="C8" s="41" t="s">
        <v>40</v>
      </c>
      <c r="D8" s="8" t="s">
        <v>37</v>
      </c>
      <c r="E8" s="43">
        <v>125000000</v>
      </c>
      <c r="F8" s="29">
        <v>148547</v>
      </c>
      <c r="G8" s="32">
        <f>F8*1.1</f>
        <v>163401.70000000001</v>
      </c>
      <c r="H8" s="12">
        <f>G8/2*2400</f>
        <v>196082040</v>
      </c>
      <c r="I8" s="47"/>
      <c r="J8" s="1"/>
    </row>
    <row r="9" spans="1:10">
      <c r="A9" s="45"/>
      <c r="B9" s="46"/>
      <c r="C9" s="45"/>
      <c r="D9" s="9" t="s">
        <v>38</v>
      </c>
      <c r="E9" s="47"/>
      <c r="F9" s="31">
        <v>37829</v>
      </c>
      <c r="G9" s="26">
        <f t="shared" ref="G9:G18" si="0">F9*1.1</f>
        <v>41611.9</v>
      </c>
      <c r="H9" s="24">
        <f>G9*600</f>
        <v>24967140</v>
      </c>
      <c r="I9" s="47"/>
      <c r="J9" s="1"/>
    </row>
    <row r="10" spans="1:10" ht="15.75" thickBot="1">
      <c r="A10" s="45"/>
      <c r="B10" s="40"/>
      <c r="C10" s="42"/>
      <c r="D10" s="9" t="s">
        <v>35</v>
      </c>
      <c r="E10" s="44"/>
      <c r="F10" s="30">
        <v>23410</v>
      </c>
      <c r="G10" s="33">
        <f t="shared" si="0"/>
        <v>25751.000000000004</v>
      </c>
      <c r="H10" s="13">
        <f>G10*700</f>
        <v>18025700.000000004</v>
      </c>
      <c r="I10" s="47"/>
      <c r="J10" s="1"/>
    </row>
    <row r="11" spans="1:10">
      <c r="A11" s="45"/>
      <c r="B11" s="39" t="s">
        <v>29</v>
      </c>
      <c r="C11" s="41" t="s">
        <v>39</v>
      </c>
      <c r="D11" s="9" t="s">
        <v>41</v>
      </c>
      <c r="E11" s="43"/>
      <c r="F11" s="29">
        <v>44995</v>
      </c>
      <c r="G11" s="32">
        <f t="shared" si="0"/>
        <v>49494.500000000007</v>
      </c>
      <c r="H11" s="12">
        <f>G11*750</f>
        <v>37120875.000000007</v>
      </c>
      <c r="I11" s="47"/>
      <c r="J11" s="1"/>
    </row>
    <row r="12" spans="1:10" ht="15.75" thickBot="1">
      <c r="A12" s="42"/>
      <c r="B12" s="40"/>
      <c r="C12" s="42"/>
      <c r="D12" s="10" t="s">
        <v>42</v>
      </c>
      <c r="E12" s="44"/>
      <c r="F12" s="30">
        <v>21460</v>
      </c>
      <c r="G12" s="33">
        <f t="shared" si="0"/>
        <v>23606.000000000004</v>
      </c>
      <c r="H12" s="13">
        <f>G12*1000</f>
        <v>23606000.000000004</v>
      </c>
      <c r="I12" s="44"/>
      <c r="J12" s="1"/>
    </row>
    <row r="13" spans="1:10">
      <c r="A13" s="41" t="s">
        <v>18</v>
      </c>
      <c r="B13" s="39" t="s">
        <v>21</v>
      </c>
      <c r="C13" s="41" t="s">
        <v>36</v>
      </c>
      <c r="D13" s="9" t="s">
        <v>43</v>
      </c>
      <c r="E13" s="43">
        <v>50000000</v>
      </c>
      <c r="F13" s="29">
        <v>24184</v>
      </c>
      <c r="G13" s="32">
        <f t="shared" si="0"/>
        <v>26602.400000000001</v>
      </c>
      <c r="H13" s="12">
        <f>G13*300</f>
        <v>7980720</v>
      </c>
      <c r="I13" s="43">
        <f>E13+E16+H13+H14+H15+H16+H17+H18</f>
        <v>124104930</v>
      </c>
      <c r="J13" s="1"/>
    </row>
    <row r="14" spans="1:10">
      <c r="A14" s="45"/>
      <c r="B14" s="46"/>
      <c r="C14" s="45"/>
      <c r="D14" s="9" t="s">
        <v>38</v>
      </c>
      <c r="E14" s="47"/>
      <c r="F14" s="31">
        <v>5686</v>
      </c>
      <c r="G14" s="26">
        <f t="shared" si="0"/>
        <v>6254.6</v>
      </c>
      <c r="H14" s="24">
        <f>G14*600</f>
        <v>3752760</v>
      </c>
      <c r="I14" s="47"/>
      <c r="J14" s="1"/>
    </row>
    <row r="15" spans="1:10" ht="15.75" thickBot="1">
      <c r="A15" s="45"/>
      <c r="B15" s="40"/>
      <c r="C15" s="42"/>
      <c r="D15" s="9" t="s">
        <v>35</v>
      </c>
      <c r="E15" s="44"/>
      <c r="F15" s="30">
        <v>5230</v>
      </c>
      <c r="G15" s="33">
        <f t="shared" si="0"/>
        <v>5753.0000000000009</v>
      </c>
      <c r="H15" s="13">
        <f>G15*700</f>
        <v>4027100.0000000005</v>
      </c>
      <c r="I15" s="47"/>
      <c r="J15" s="1"/>
    </row>
    <row r="16" spans="1:10">
      <c r="A16" s="45"/>
      <c r="B16" s="48" t="s">
        <v>64</v>
      </c>
      <c r="C16" s="41" t="s">
        <v>40</v>
      </c>
      <c r="D16" s="8" t="s">
        <v>44</v>
      </c>
      <c r="E16" s="43">
        <v>47500000</v>
      </c>
      <c r="F16" s="29">
        <v>1740</v>
      </c>
      <c r="G16" s="27">
        <f t="shared" si="0"/>
        <v>1914.0000000000002</v>
      </c>
      <c r="H16" s="12">
        <f>G16/2*6800</f>
        <v>6507600.0000000009</v>
      </c>
      <c r="I16" s="47"/>
      <c r="J16" s="1"/>
    </row>
    <row r="17" spans="1:10">
      <c r="A17" s="45"/>
      <c r="B17" s="49"/>
      <c r="C17" s="45"/>
      <c r="D17" s="9" t="s">
        <v>45</v>
      </c>
      <c r="E17" s="47"/>
      <c r="F17" s="31">
        <v>2084</v>
      </c>
      <c r="G17" s="26">
        <f t="shared" si="0"/>
        <v>2292.4</v>
      </c>
      <c r="H17" s="24">
        <f>G17*1000</f>
        <v>2292400</v>
      </c>
      <c r="I17" s="47"/>
      <c r="J17" s="1"/>
    </row>
    <row r="18" spans="1:10" ht="15.75" thickBot="1">
      <c r="A18" s="42"/>
      <c r="B18" s="50"/>
      <c r="C18" s="42"/>
      <c r="D18" s="25" t="s">
        <v>46</v>
      </c>
      <c r="E18" s="44"/>
      <c r="F18" s="30">
        <v>2478</v>
      </c>
      <c r="G18" s="28">
        <f t="shared" si="0"/>
        <v>2725.8</v>
      </c>
      <c r="H18" s="13">
        <f>G18*750</f>
        <v>2044350.0000000002</v>
      </c>
      <c r="I18" s="44"/>
      <c r="J18" s="1"/>
    </row>
    <row r="19" spans="1:10">
      <c r="A19" s="41" t="s">
        <v>22</v>
      </c>
      <c r="B19" s="41" t="s">
        <v>21</v>
      </c>
      <c r="C19" s="55" t="s">
        <v>47</v>
      </c>
      <c r="D19" s="8" t="s">
        <v>49</v>
      </c>
      <c r="E19" s="27">
        <v>115000000</v>
      </c>
      <c r="F19" s="29">
        <v>96799</v>
      </c>
      <c r="G19" s="27">
        <v>165372</v>
      </c>
      <c r="H19" s="12">
        <f>G19*450</f>
        <v>74417400</v>
      </c>
      <c r="I19" s="43">
        <f>E19+E20+H19+H20</f>
        <v>378823100</v>
      </c>
      <c r="J19" s="1"/>
    </row>
    <row r="20" spans="1:10" ht="13.5" customHeight="1" thickBot="1">
      <c r="A20" s="42"/>
      <c r="B20" s="42"/>
      <c r="C20" s="56" t="s">
        <v>48</v>
      </c>
      <c r="D20" s="10" t="s">
        <v>49</v>
      </c>
      <c r="E20" s="28">
        <v>115000000</v>
      </c>
      <c r="F20" s="30">
        <v>28661</v>
      </c>
      <c r="G20" s="28">
        <v>165346</v>
      </c>
      <c r="H20" s="13">
        <f>G20*450</f>
        <v>74405700</v>
      </c>
      <c r="I20" s="44"/>
      <c r="J20" s="1"/>
    </row>
    <row r="21" spans="1:10" ht="13.5" customHeight="1" thickBot="1">
      <c r="A21" s="64" t="s">
        <v>73</v>
      </c>
      <c r="B21" s="64" t="s">
        <v>74</v>
      </c>
      <c r="C21" s="65" t="s">
        <v>75</v>
      </c>
      <c r="D21" s="66" t="s">
        <v>76</v>
      </c>
      <c r="E21" s="67"/>
      <c r="F21" s="68">
        <v>768835</v>
      </c>
      <c r="G21" s="69">
        <f>F21*1.5</f>
        <v>1153252.5</v>
      </c>
      <c r="H21" s="70">
        <f>G21/36*1000</f>
        <v>32034791.666666668</v>
      </c>
      <c r="I21" s="70">
        <f>H21</f>
        <v>32034791.666666668</v>
      </c>
      <c r="J21" s="1"/>
    </row>
    <row r="22" spans="1:10" ht="13.5" customHeight="1">
      <c r="A22" s="41" t="s">
        <v>16</v>
      </c>
      <c r="B22" s="41" t="s">
        <v>21</v>
      </c>
      <c r="C22" s="41" t="s">
        <v>50</v>
      </c>
      <c r="D22" s="25" t="s">
        <v>31</v>
      </c>
      <c r="E22" s="47">
        <v>35000000</v>
      </c>
      <c r="F22" s="57">
        <v>63285</v>
      </c>
      <c r="G22" s="58">
        <f t="shared" ref="G22:G25" si="1">F22*1.1</f>
        <v>69613.5</v>
      </c>
      <c r="H22" s="59">
        <f>G22*300</f>
        <v>20884050</v>
      </c>
      <c r="I22" s="47">
        <f>E22+E24+H22+H23+H24+H25</f>
        <v>120161408</v>
      </c>
      <c r="J22" s="1"/>
    </row>
    <row r="23" spans="1:10" ht="13.5" customHeight="1" thickBot="1">
      <c r="A23" s="45"/>
      <c r="B23" s="45"/>
      <c r="C23" s="42"/>
      <c r="D23" s="10" t="s">
        <v>30</v>
      </c>
      <c r="E23" s="44"/>
      <c r="F23" s="30">
        <v>4998</v>
      </c>
      <c r="G23" s="28">
        <f t="shared" si="1"/>
        <v>5497.8</v>
      </c>
      <c r="H23" s="13">
        <f>G23/3*2290</f>
        <v>4196654</v>
      </c>
      <c r="I23" s="47"/>
      <c r="J23" s="1"/>
    </row>
    <row r="24" spans="1:10" ht="13.5" customHeight="1">
      <c r="A24" s="45"/>
      <c r="B24" s="45"/>
      <c r="C24" s="41" t="s">
        <v>51</v>
      </c>
      <c r="D24" s="9" t="s">
        <v>31</v>
      </c>
      <c r="E24" s="47">
        <v>35000000</v>
      </c>
      <c r="F24" s="31">
        <v>63285</v>
      </c>
      <c r="G24" s="26">
        <f t="shared" si="1"/>
        <v>69613.5</v>
      </c>
      <c r="H24" s="24">
        <f>G24*300</f>
        <v>20884050</v>
      </c>
      <c r="I24" s="47"/>
      <c r="J24" s="1"/>
    </row>
    <row r="25" spans="1:10" ht="13.5" customHeight="1" thickBot="1">
      <c r="A25" s="42"/>
      <c r="B25" s="42"/>
      <c r="C25" s="42"/>
      <c r="D25" s="10" t="s">
        <v>30</v>
      </c>
      <c r="E25" s="44"/>
      <c r="F25" s="30">
        <v>4998</v>
      </c>
      <c r="G25" s="28">
        <f t="shared" si="1"/>
        <v>5497.8</v>
      </c>
      <c r="H25" s="13">
        <f>G25/3*2290</f>
        <v>4196654</v>
      </c>
      <c r="I25" s="44"/>
      <c r="J25" s="1"/>
    </row>
    <row r="26" spans="1:10" ht="15.75">
      <c r="E26" s="11">
        <f>SUM(E5:E25)</f>
        <v>522500000</v>
      </c>
      <c r="H26" s="11">
        <f>SUM(H5:H25)</f>
        <v>721437194.66666663</v>
      </c>
      <c r="I26" s="11">
        <f>SUM(I5:I25)</f>
        <v>1243937194.6666667</v>
      </c>
    </row>
    <row r="28" spans="1:10">
      <c r="G28" s="60"/>
    </row>
    <row r="29" spans="1:10">
      <c r="G29" s="60"/>
    </row>
  </sheetData>
  <mergeCells count="31">
    <mergeCell ref="I5:I12"/>
    <mergeCell ref="I13:I18"/>
    <mergeCell ref="C22:C23"/>
    <mergeCell ref="A3:D3"/>
    <mergeCell ref="E3:I3"/>
    <mergeCell ref="C5:C7"/>
    <mergeCell ref="B5:B7"/>
    <mergeCell ref="E5:E7"/>
    <mergeCell ref="B8:B10"/>
    <mergeCell ref="I19:I20"/>
    <mergeCell ref="E22:E23"/>
    <mergeCell ref="C24:C25"/>
    <mergeCell ref="E24:E25"/>
    <mergeCell ref="I22:I25"/>
    <mergeCell ref="A19:A20"/>
    <mergeCell ref="B19:B20"/>
    <mergeCell ref="A22:A25"/>
    <mergeCell ref="B22:B25"/>
    <mergeCell ref="C16:C18"/>
    <mergeCell ref="B11:B12"/>
    <mergeCell ref="C11:C12"/>
    <mergeCell ref="E11:E12"/>
    <mergeCell ref="A13:A18"/>
    <mergeCell ref="B13:B15"/>
    <mergeCell ref="C13:C15"/>
    <mergeCell ref="E13:E15"/>
    <mergeCell ref="A5:A12"/>
    <mergeCell ref="B16:B18"/>
    <mergeCell ref="E16:E18"/>
    <mergeCell ref="E8:E10"/>
    <mergeCell ref="C8:C10"/>
  </mergeCells>
  <pageMargins left="0.3" right="0.31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Promo Mailer Des'18</vt:lpstr>
      <vt:lpstr>Lampiran</vt:lpstr>
      <vt:lpstr>'Promo Mailer Des''18'!Print_Area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2018-11-28T03:07:12Z</dcterms:modified>
</cp:coreProperties>
</file>