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Promo Mailer MAR '19" sheetId="5" r:id="rId1"/>
    <sheet name="Lampiran" sheetId="6" r:id="rId2"/>
  </sheets>
  <definedNames>
    <definedName name="_xlnm.Print_Area" localSheetId="1">Lampiran!#REF!</definedName>
    <definedName name="_xlnm.Print_Area" localSheetId="0">'Promo Mailer MAR ''19'!$A$2:$E$14</definedName>
  </definedNames>
  <calcPr calcId="124519"/>
</workbook>
</file>

<file path=xl/calcChain.xml><?xml version="1.0" encoding="utf-8"?>
<calcChain xmlns="http://schemas.openxmlformats.org/spreadsheetml/2006/main">
  <c r="G46" i="6"/>
  <c r="H46" s="1"/>
  <c r="I46" s="1"/>
  <c r="I43"/>
  <c r="I40"/>
  <c r="I36"/>
  <c r="I32"/>
  <c r="I27"/>
  <c r="I9"/>
  <c r="I24"/>
  <c r="I21"/>
  <c r="I19"/>
  <c r="I16"/>
  <c r="I13"/>
  <c r="E47"/>
  <c r="H45"/>
  <c r="G45"/>
  <c r="G44"/>
  <c r="H44" s="1"/>
  <c r="G43"/>
  <c r="H43" s="1"/>
  <c r="G42"/>
  <c r="H42" s="1"/>
  <c r="G41"/>
  <c r="H41" s="1"/>
  <c r="G40"/>
  <c r="H40" s="1"/>
  <c r="H47" l="1"/>
  <c r="I47" s="1"/>
  <c r="H39" l="1"/>
  <c r="G39"/>
  <c r="G38"/>
  <c r="H38" s="1"/>
  <c r="H37"/>
  <c r="G37"/>
  <c r="G36"/>
  <c r="H36" s="1"/>
  <c r="H35"/>
  <c r="G35"/>
  <c r="G34"/>
  <c r="H34" s="1"/>
  <c r="H33"/>
  <c r="G33"/>
  <c r="G32"/>
  <c r="H32" s="1"/>
  <c r="G31" l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F20"/>
  <c r="G20" s="1"/>
  <c r="H20" s="1"/>
  <c r="F19"/>
  <c r="G19" s="1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G7"/>
  <c r="H7" s="1"/>
  <c r="G6"/>
  <c r="H6" s="1"/>
  <c r="G5"/>
  <c r="G30"/>
  <c r="H30" l="1"/>
  <c r="I30" s="1"/>
  <c r="H5"/>
  <c r="H8" l="1"/>
  <c r="I5" s="1"/>
</calcChain>
</file>

<file path=xl/sharedStrings.xml><?xml version="1.0" encoding="utf-8"?>
<sst xmlns="http://schemas.openxmlformats.org/spreadsheetml/2006/main" count="143" uniqueCount="98">
  <si>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</si>
  <si>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</si>
  <si>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</si>
  <si>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</si>
  <si>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</si>
  <si>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</si>
  <si>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</si>
  <si>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</si>
  <si>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</si>
  <si>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</si>
  <si>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</si>
  <si>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</si>
  <si>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</si>
  <si>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</si>
  <si>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</si>
  <si>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</si>
  <si>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 xml:space="preserve">AVG SALES </t>
  </si>
  <si>
    <t xml:space="preserve">Total Biaya Mailer </t>
  </si>
  <si>
    <t>PROMO MAILER KARA SANTAN</t>
  </si>
  <si>
    <t>ALFAMIDI</t>
  </si>
  <si>
    <t>Potongan Rp. 600 /pcs NDC CUP 220 ml (5,000 ==&gt;4,400 /pcs)</t>
  </si>
  <si>
    <t>Potongan Rp. 1,000 /pcs NDC PLAIN 1KG (16,000 ==&gt;14,900 /pcs)</t>
  </si>
  <si>
    <t>REKAP PROMO MAILER FEBRUARI 2019</t>
  </si>
  <si>
    <t>SK TCA, SK 200 ml, Kara 200 ml &amp; Sun Kara Powder 20gr</t>
  </si>
  <si>
    <t>Potongan Rp. 500 /pcs SK POWDER 20 GR (2,400 ==&gt;1,900 /pcs)</t>
  </si>
  <si>
    <t>Potongan Rp. 600 /pcs Sun Kara 200 ml (9,300 ==&gt;8,500 /pcs)</t>
  </si>
  <si>
    <t>Potongan Rp. 1,000 /pcs Kara 200 ml (9,900 ==&gt;8,900 /pcs)</t>
  </si>
  <si>
    <t>Potongan Rp. 600 /2pcs Sun Kara TCA 65 ml (7,400 ==&gt;5,900 /2pcs)</t>
  </si>
  <si>
    <t>PROMO INSTORE KARA SANTAN</t>
  </si>
  <si>
    <t>01 - 15  APR  2019</t>
  </si>
  <si>
    <t>15 - 30 APR  2019</t>
  </si>
  <si>
    <t>PROMO INSTORE KARA NDC</t>
  </si>
  <si>
    <t>PROMO MAILER KARA NDC</t>
  </si>
  <si>
    <t>PROMO JSM</t>
  </si>
  <si>
    <t>Potongan Rp. 700 /pcs Sun Kara 200 ml (9,300 ==&gt;8,500 /pcs)</t>
  </si>
  <si>
    <t>Potongan Rp. 800 /2pcs Sun Kara TCA 65 ml (7,400 ==&gt;5,900 /2pcs)</t>
  </si>
  <si>
    <t>26 - 28 APR 2019</t>
  </si>
  <si>
    <t>01 - 30  APR  2019</t>
  </si>
  <si>
    <t>Potongan Rp. 800 /pcs Sun Kara 200 ml (9,300 ==&gt;8,500 /pcs)</t>
  </si>
  <si>
    <t>Potongan Rp. 1,700/pcs NDC SP 360 ml (15,000 ==&gt;12,500 /2pcs)</t>
  </si>
  <si>
    <t>Potongan Rp. 500 /pcs NDC CUP 220 ml (5,000 ==&gt;4,100 /pcs)</t>
  </si>
  <si>
    <t>Potongan Rp. 1,000 /pcs NDC PLAIN 1KG (17,000 ==&gt;14,900 /pcs)</t>
  </si>
  <si>
    <t>Potongan Rp. 1,000 /pcs NDC PLAIN 1KG (17,000 ==&gt;15,400 /pcs)</t>
  </si>
  <si>
    <t>Potongan Rp. 1,600 /pcs NDC PLAIN 1KG (16,000 ==&gt;15,400 /pcs)</t>
  </si>
  <si>
    <t>Potongan Rp. 1,000/pcs NDC SP 360 ml (7,000 ==&gt;5,900 /pcs)</t>
  </si>
  <si>
    <t>Potongan Rp. 1,700/pcs NDC SP 360 ml (7,000 ==&gt;5,900 /2pcs)</t>
  </si>
  <si>
    <t>Potongan Rp. 1,000 /2pcs Kara 200 ml (23,900 ==&gt;22,600 /2pcs)</t>
  </si>
  <si>
    <t>PROMO HAP KARA  NDC</t>
  </si>
  <si>
    <t>INDOMARET</t>
  </si>
  <si>
    <t>PROMO FESTIVAL BU… DAPUR 2019</t>
  </si>
  <si>
    <t>29 APR - 05  MEI  2019</t>
  </si>
  <si>
    <t>03 - 16  APRI  2019</t>
  </si>
  <si>
    <t>BELANJA SUN KARA TCA 65 ML RP. 30,000 TEBUS MURAH GULA 5,900</t>
  </si>
  <si>
    <t>SUPERINDO</t>
  </si>
  <si>
    <t>04 - 10  APR  2019</t>
  </si>
  <si>
    <t>25 APR - 01 MEI  2019</t>
  </si>
  <si>
    <t>Potongan Rp. 1,000 /2pcs SK POWDER 20 GR (4,400 ==&gt;3,400 /2pcs)</t>
  </si>
  <si>
    <t>Potongan Rp. 800 /pcs Kara 200 ml (9,900 ==&gt;8,900 /pcs)</t>
  </si>
  <si>
    <t>Potongan Rp. 400 /pcs Sun Kara TCA 65 ml (3,400 ==&gt;2,900 /pcs)</t>
  </si>
  <si>
    <t>1 - 4  APR  2019</t>
  </si>
  <si>
    <t>Potongan Rp. 500 /pcs NDC CUP 220 ml (5,000 ==&gt;4,400 /pcs)</t>
  </si>
  <si>
    <t>Potongan Rp. 1,500 /pcs NDC PLAIN 1KG (15,000 ==&gt;13,900 /pcs)</t>
  </si>
  <si>
    <t>Potongan Rp. 800/pcs NDC SP 360 ml (7,500 ==&gt;5,900 /pcs)</t>
  </si>
  <si>
    <t>01 - 15 APR  2019</t>
  </si>
  <si>
    <t>Promo INSTORE Kara Santan di ALFAMART</t>
  </si>
  <si>
    <t>Promo MAILER Kara Santan di ALFAMART</t>
  </si>
  <si>
    <t>Estimasi Claim Promo Rp. 105,804,985</t>
  </si>
  <si>
    <t>15 - 30 APR 2019</t>
  </si>
  <si>
    <t>Promo INSTORE Kara NDC di ALFAMART</t>
  </si>
  <si>
    <t>Promo MAILER Kara NDC di ALFAMART</t>
  </si>
  <si>
    <t>NDC CUP 220 ML, NDC SP 360 ML, NDC PLAIN 1 KG</t>
  </si>
  <si>
    <t>Estimasi Claim Promo Rp. 154,167,228</t>
  </si>
  <si>
    <t>01 - 30 APR  2019</t>
  </si>
  <si>
    <t xml:space="preserve">SK TCA, SK 200 ml, Kara 200 ml </t>
  </si>
  <si>
    <t>Promo INSTORE Kara SANTAN di ALFAMIDI</t>
  </si>
  <si>
    <t>Promo MAILER Kara NDC di ALFAMIDI</t>
  </si>
  <si>
    <t>Estimasi Claim Promo Rp. 38,157,790</t>
  </si>
  <si>
    <t xml:space="preserve">Biaya Mailer Rp. 180,000,000 + Estimasi Claim Promo Rp. 116,986,953 </t>
  </si>
  <si>
    <t xml:space="preserve">Biaya Mailer Rp. 180,000,000 + Estimasi Claim Promo Rp. 162,991,208 </t>
  </si>
  <si>
    <t>Estimasi Claim Promo Rp. 84,610,900</t>
  </si>
  <si>
    <t>Promo INSTORE Kara NDC di ALFAMIDI</t>
  </si>
  <si>
    <t>Biaya Mailer Rp. 60,000,000 + Estimasi Claim Promo Rp. 84,610,900</t>
  </si>
  <si>
    <t>03 - 16 APR 2019</t>
  </si>
  <si>
    <t>Promo Festival Bu.. Dapur 2019 di Indomaret</t>
  </si>
  <si>
    <t>SK TCA 65 ml</t>
  </si>
  <si>
    <t>Estimasi Claim Promo Rp. 175,000,000</t>
  </si>
  <si>
    <t>Promo MAILER Kara Santan di LSI</t>
  </si>
  <si>
    <t>Promo MAILER Kara NDC di LSI</t>
  </si>
  <si>
    <t>04 - 10 APR 2019</t>
  </si>
  <si>
    <t>25 APR - 01 MEI 2019</t>
  </si>
  <si>
    <t>1 - 04 APR 2019</t>
  </si>
  <si>
    <t>NDC CUP 220 ML, NDC SP 360 ML, NDC PLAIN 1 KG, NDC EMBER 1 KG</t>
  </si>
  <si>
    <t>Biaya Mailer Rp. 35,000,000 + Estimasi Claim Promo Rp.33,123,750</t>
  </si>
  <si>
    <t>Biaya Mailer Rp. 16,000,000 + Estimasi Claim Promo Rp. 71,988,400</t>
  </si>
  <si>
    <t>INDOGROSIR</t>
  </si>
  <si>
    <t>PROMO INSTORE</t>
  </si>
  <si>
    <t>01-30 APR 2019</t>
  </si>
  <si>
    <t>GRATIS 1 PCS SUN KARA TCA 65 ML SETIAP PEMBELIAN 1 PCS KARA NDC PLAIN 1 KG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</si>
</sst>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3" fillId="2" borderId="8" xfId="0" applyFont="1" applyFill="1" applyBorder="1"/>
    <xf numFmtId="0" fontId="3" fillId="2" borderId="13" xfId="0" applyFont="1" applyFill="1" applyBorder="1"/>
    <xf numFmtId="0" fontId="3" fillId="2" borderId="9" xfId="0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Fill="1" applyBorder="1"/>
    <xf numFmtId="164" fontId="3" fillId="0" borderId="0" xfId="1" applyNumberFormat="1" applyFont="1" applyAlignment="1">
      <alignment horizontal="left"/>
    </xf>
    <xf numFmtId="164" fontId="3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164" fontId="3" fillId="2" borderId="13" xfId="0" applyNumberFormat="1" applyFont="1" applyFill="1" applyBorder="1"/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0" borderId="8" xfId="1" applyNumberFormat="1" applyFont="1" applyBorder="1"/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3" fillId="2" borderId="16" xfId="0" applyFont="1" applyFill="1" applyBorder="1"/>
    <xf numFmtId="41" fontId="6" fillId="3" borderId="8" xfId="0" applyNumberFormat="1" applyFont="1" applyFill="1" applyBorder="1" applyAlignment="1" applyProtection="1">
      <alignment horizontal="right" vertical="center"/>
    </xf>
    <xf numFmtId="41" fontId="6" fillId="3" borderId="9" xfId="0" applyNumberFormat="1" applyFont="1" applyFill="1" applyBorder="1" applyAlignment="1" applyProtection="1">
      <alignment horizontal="right" vertical="center"/>
    </xf>
    <xf numFmtId="41" fontId="0" fillId="0" borderId="17" xfId="0" applyNumberFormat="1" applyBorder="1"/>
    <xf numFmtId="41" fontId="0" fillId="0" borderId="18" xfId="0" applyNumberFormat="1" applyBorder="1"/>
    <xf numFmtId="41" fontId="0" fillId="0" borderId="8" xfId="0" applyNumberFormat="1" applyBorder="1"/>
    <xf numFmtId="41" fontId="0" fillId="0" borderId="13" xfId="0" applyNumberFormat="1" applyBorder="1"/>
    <xf numFmtId="41" fontId="0" fillId="0" borderId="9" xfId="0" applyNumberFormat="1" applyBorder="1"/>
    <xf numFmtId="41" fontId="0" fillId="0" borderId="16" xfId="0" applyNumberFormat="1" applyBorder="1"/>
    <xf numFmtId="164" fontId="3" fillId="0" borderId="3" xfId="1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0" borderId="5" xfId="0" applyFont="1" applyBorder="1"/>
    <xf numFmtId="164" fontId="3" fillId="0" borderId="5" xfId="1" applyNumberFormat="1" applyFont="1" applyBorder="1"/>
    <xf numFmtId="164" fontId="3" fillId="2" borderId="5" xfId="0" applyNumberFormat="1" applyFont="1" applyFill="1" applyBorder="1"/>
    <xf numFmtId="164" fontId="3" fillId="0" borderId="13" xfId="1" applyNumberFormat="1" applyFont="1" applyBorder="1"/>
    <xf numFmtId="164" fontId="3" fillId="0" borderId="9" xfId="1" applyNumberFormat="1" applyFont="1" applyBorder="1"/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/>
    <xf numFmtId="164" fontId="5" fillId="4" borderId="3" xfId="0" applyNumberFormat="1" applyFont="1" applyFill="1" applyBorder="1" applyAlignment="1">
      <alignment horizontal="center" vertical="center"/>
    </xf>
    <xf numFmtId="41" fontId="0" fillId="4" borderId="3" xfId="0" applyNumberFormat="1" applyFill="1" applyBorder="1"/>
    <xf numFmtId="164" fontId="3" fillId="4" borderId="3" xfId="1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7"/>
  <sheetViews>
    <sheetView workbookViewId="0">
      <selection activeCell="D19" sqref="D19"/>
    </sheetView>
  </sheetViews>
  <sheetFormatPr defaultRowHeight="14.25"/>
  <cols>
    <col min="1" max="1" width="4" style="12" bestFit="1" customWidth="1"/>
    <col min="2" max="2" width="22" style="12" bestFit="1" customWidth="1"/>
    <col min="3" max="3" width="47.28515625" style="12" bestFit="1" customWidth="1"/>
    <col min="4" max="4" width="72.7109375" style="12" bestFit="1" customWidth="1"/>
    <col min="5" max="5" width="87.7109375" style="12" bestFit="1" customWidth="1"/>
    <col min="6" max="16384" width="9.140625" style="12"/>
  </cols>
  <sheetData>
    <row r="2" spans="1:5">
      <c r="A2" s="61" t="s">
        <v>22</v>
      </c>
      <c r="B2" s="61"/>
      <c r="C2" s="61"/>
    </row>
    <row r="4" spans="1:5" ht="28.5">
      <c r="A4" s="13" t="s">
        <v>0</v>
      </c>
      <c r="B4" s="25" t="s">
        <v>4</v>
      </c>
      <c r="C4" s="13" t="s">
        <v>1</v>
      </c>
      <c r="D4" s="14" t="s">
        <v>3</v>
      </c>
      <c r="E4" s="13" t="s">
        <v>2</v>
      </c>
    </row>
    <row r="5" spans="1:5">
      <c r="A5" s="19">
        <v>1</v>
      </c>
      <c r="B5" s="29" t="s">
        <v>63</v>
      </c>
      <c r="C5" s="24" t="s">
        <v>64</v>
      </c>
      <c r="D5" s="15" t="s">
        <v>23</v>
      </c>
      <c r="E5" s="15" t="s">
        <v>66</v>
      </c>
    </row>
    <row r="6" spans="1:5">
      <c r="A6" s="19">
        <v>2</v>
      </c>
      <c r="B6" s="29" t="s">
        <v>67</v>
      </c>
      <c r="C6" s="24" t="s">
        <v>65</v>
      </c>
      <c r="D6" s="15" t="s">
        <v>23</v>
      </c>
      <c r="E6" s="15" t="s">
        <v>77</v>
      </c>
    </row>
    <row r="7" spans="1:5">
      <c r="A7" s="19">
        <v>3</v>
      </c>
      <c r="B7" s="29" t="s">
        <v>63</v>
      </c>
      <c r="C7" s="24" t="s">
        <v>68</v>
      </c>
      <c r="D7" s="15" t="s">
        <v>70</v>
      </c>
      <c r="E7" s="15" t="s">
        <v>71</v>
      </c>
    </row>
    <row r="8" spans="1:5">
      <c r="A8" s="19">
        <v>4</v>
      </c>
      <c r="B8" s="29" t="s">
        <v>67</v>
      </c>
      <c r="C8" s="24" t="s">
        <v>69</v>
      </c>
      <c r="D8" s="15" t="s">
        <v>70</v>
      </c>
      <c r="E8" s="15" t="s">
        <v>78</v>
      </c>
    </row>
    <row r="9" spans="1:5">
      <c r="A9" s="19">
        <v>5</v>
      </c>
      <c r="B9" s="29" t="s">
        <v>72</v>
      </c>
      <c r="C9" s="24" t="s">
        <v>74</v>
      </c>
      <c r="D9" s="15" t="s">
        <v>73</v>
      </c>
      <c r="E9" s="15" t="s">
        <v>76</v>
      </c>
    </row>
    <row r="10" spans="1:5">
      <c r="A10" s="19">
        <v>6</v>
      </c>
      <c r="B10" s="29" t="s">
        <v>63</v>
      </c>
      <c r="C10" s="24" t="s">
        <v>80</v>
      </c>
      <c r="D10" s="15" t="s">
        <v>70</v>
      </c>
      <c r="E10" s="15" t="s">
        <v>79</v>
      </c>
    </row>
    <row r="11" spans="1:5">
      <c r="A11" s="19">
        <v>7</v>
      </c>
      <c r="B11" s="29" t="s">
        <v>67</v>
      </c>
      <c r="C11" s="24" t="s">
        <v>75</v>
      </c>
      <c r="D11" s="15" t="s">
        <v>70</v>
      </c>
      <c r="E11" s="15" t="s">
        <v>81</v>
      </c>
    </row>
    <row r="12" spans="1:5">
      <c r="A12" s="19">
        <v>8</v>
      </c>
      <c r="B12" s="29" t="s">
        <v>82</v>
      </c>
      <c r="C12" s="24" t="s">
        <v>83</v>
      </c>
      <c r="D12" s="15" t="s">
        <v>84</v>
      </c>
      <c r="E12" s="15" t="s">
        <v>85</v>
      </c>
    </row>
    <row r="13" spans="1:5">
      <c r="A13" s="29">
        <v>9</v>
      </c>
      <c r="B13" s="29" t="s">
        <v>88</v>
      </c>
      <c r="C13" s="15" t="s">
        <v>86</v>
      </c>
      <c r="D13" s="15" t="s">
        <v>23</v>
      </c>
      <c r="E13" s="15" t="s">
        <v>92</v>
      </c>
    </row>
    <row r="14" spans="1:5">
      <c r="A14" s="29">
        <v>10</v>
      </c>
      <c r="B14" s="29" t="s">
        <v>89</v>
      </c>
      <c r="C14" s="15" t="s">
        <v>86</v>
      </c>
      <c r="D14" s="15" t="s">
        <v>23</v>
      </c>
      <c r="E14" s="15" t="s">
        <v>92</v>
      </c>
    </row>
    <row r="15" spans="1:5">
      <c r="A15" s="15">
        <v>11</v>
      </c>
      <c r="B15" s="29" t="s">
        <v>90</v>
      </c>
      <c r="C15" s="15" t="s">
        <v>87</v>
      </c>
      <c r="D15" s="15" t="s">
        <v>91</v>
      </c>
      <c r="E15" s="15" t="s">
        <v>93</v>
      </c>
    </row>
    <row r="16" spans="1:5">
      <c r="A16" s="15">
        <v>12</v>
      </c>
      <c r="B16" s="29" t="s">
        <v>89</v>
      </c>
      <c r="C16" s="15" t="s">
        <v>87</v>
      </c>
      <c r="D16" s="15" t="s">
        <v>91</v>
      </c>
      <c r="E16" s="15" t="s">
        <v>93</v>
      </c>
    </row>
    <row r="17" spans="4:5">
      <c r="D17" s="16" t="s">
        <v>17</v>
      </c>
      <c r="E17" s="17">
        <v>697000000</v>
      </c>
    </row>
  </sheetData>
  <mergeCells count="1">
    <mergeCell ref="A2:C2"/>
  </mergeCells>
  <pageMargins left="0.26" right="0.1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tabSelected="1" zoomScale="90" zoomScaleNormal="9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D51" sqref="D51"/>
    </sheetView>
  </sheetViews>
  <sheetFormatPr defaultRowHeight="14.25"/>
  <cols>
    <col min="1" max="1" width="14.5703125" style="12" bestFit="1" customWidth="1"/>
    <col min="2" max="2" width="45.85546875" style="12" bestFit="1" customWidth="1"/>
    <col min="3" max="3" width="26" style="12" bestFit="1" customWidth="1"/>
    <col min="4" max="4" width="90.42578125" style="12" bestFit="1" customWidth="1"/>
    <col min="5" max="5" width="16.85546875" style="12" bestFit="1" customWidth="1"/>
    <col min="6" max="6" width="13.42578125" style="12" bestFit="1" customWidth="1"/>
    <col min="7" max="7" width="22.42578125" style="12" bestFit="1" customWidth="1"/>
    <col min="8" max="8" width="20" style="12" bestFit="1" customWidth="1"/>
    <col min="9" max="9" width="18.85546875" style="12" bestFit="1" customWidth="1"/>
    <col min="10" max="10" width="14.7109375" style="12" bestFit="1" customWidth="1"/>
    <col min="11" max="16384" width="9.140625" style="12"/>
  </cols>
  <sheetData>
    <row r="2" spans="1:10" ht="15" thickBot="1"/>
    <row r="3" spans="1:10" ht="16.5" thickBot="1">
      <c r="A3" s="86" t="s">
        <v>5</v>
      </c>
      <c r="B3" s="87"/>
      <c r="C3" s="87"/>
      <c r="D3" s="88"/>
      <c r="E3" s="89" t="s">
        <v>6</v>
      </c>
      <c r="F3" s="89"/>
      <c r="G3" s="89"/>
      <c r="H3" s="89"/>
      <c r="I3" s="89"/>
    </row>
    <row r="4" spans="1:10" ht="15.75" thickBot="1">
      <c r="A4" s="1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3" t="s">
        <v>16</v>
      </c>
      <c r="G4" s="4" t="s">
        <v>12</v>
      </c>
      <c r="H4" s="6" t="s">
        <v>13</v>
      </c>
      <c r="I4" s="5" t="s">
        <v>14</v>
      </c>
    </row>
    <row r="5" spans="1:10">
      <c r="A5" s="71" t="s">
        <v>15</v>
      </c>
      <c r="B5" s="68" t="s">
        <v>28</v>
      </c>
      <c r="C5" s="62" t="s">
        <v>29</v>
      </c>
      <c r="D5" s="7" t="s">
        <v>24</v>
      </c>
      <c r="E5" s="83">
        <v>0</v>
      </c>
      <c r="F5" s="21">
        <v>19576.25</v>
      </c>
      <c r="G5" s="30">
        <f t="shared" ref="G5:G29" si="0">F5*1.1</f>
        <v>21533.875</v>
      </c>
      <c r="H5" s="10">
        <f>G5*500</f>
        <v>10766937.5</v>
      </c>
      <c r="I5" s="83">
        <f>E5+H5+H6+H7+H8</f>
        <v>105804985</v>
      </c>
      <c r="J5" s="18"/>
    </row>
    <row r="6" spans="1:10">
      <c r="A6" s="72"/>
      <c r="B6" s="69"/>
      <c r="C6" s="63"/>
      <c r="D6" s="8" t="s">
        <v>25</v>
      </c>
      <c r="E6" s="84"/>
      <c r="F6" s="23">
        <v>38098.5</v>
      </c>
      <c r="G6" s="31">
        <f t="shared" si="0"/>
        <v>41908.350000000006</v>
      </c>
      <c r="H6" s="20">
        <f>G6*600</f>
        <v>25145010.000000004</v>
      </c>
      <c r="I6" s="84"/>
      <c r="J6" s="18"/>
    </row>
    <row r="7" spans="1:10">
      <c r="A7" s="72"/>
      <c r="B7" s="69"/>
      <c r="C7" s="63"/>
      <c r="D7" s="8" t="s">
        <v>26</v>
      </c>
      <c r="E7" s="84"/>
      <c r="F7" s="23">
        <v>27795.25</v>
      </c>
      <c r="G7" s="31">
        <f t="shared" si="0"/>
        <v>30574.775000000001</v>
      </c>
      <c r="H7" s="20">
        <f>G7*1000</f>
        <v>30574775</v>
      </c>
      <c r="I7" s="84"/>
      <c r="J7" s="18"/>
    </row>
    <row r="8" spans="1:10" ht="15" thickBot="1">
      <c r="A8" s="72"/>
      <c r="B8" s="70"/>
      <c r="C8" s="64"/>
      <c r="D8" s="9" t="s">
        <v>27</v>
      </c>
      <c r="E8" s="85"/>
      <c r="F8" s="22">
        <v>119146.25</v>
      </c>
      <c r="G8" s="32">
        <f t="shared" si="0"/>
        <v>131060.87500000001</v>
      </c>
      <c r="H8" s="11">
        <f>G8*300</f>
        <v>39318262.500000007</v>
      </c>
      <c r="I8" s="85"/>
      <c r="J8" s="18"/>
    </row>
    <row r="9" spans="1:10">
      <c r="A9" s="72"/>
      <c r="B9" s="68" t="s">
        <v>18</v>
      </c>
      <c r="C9" s="62" t="s">
        <v>30</v>
      </c>
      <c r="D9" s="7" t="s">
        <v>24</v>
      </c>
      <c r="E9" s="78">
        <v>180000000</v>
      </c>
      <c r="F9" s="21">
        <v>19576.25</v>
      </c>
      <c r="G9" s="30">
        <f t="shared" si="0"/>
        <v>21533.875</v>
      </c>
      <c r="H9" s="10">
        <f>G9*500</f>
        <v>10766937.5</v>
      </c>
      <c r="I9" s="83">
        <f>E9+H9+H10+H11+H12</f>
        <v>296986952.5</v>
      </c>
      <c r="J9" s="18"/>
    </row>
    <row r="10" spans="1:10" ht="15" customHeight="1">
      <c r="A10" s="72"/>
      <c r="B10" s="69"/>
      <c r="C10" s="63"/>
      <c r="D10" s="8" t="s">
        <v>34</v>
      </c>
      <c r="E10" s="79"/>
      <c r="F10" s="23">
        <v>38098.5</v>
      </c>
      <c r="G10" s="31">
        <f t="shared" si="0"/>
        <v>41908.350000000006</v>
      </c>
      <c r="H10" s="20">
        <f>G10*700</f>
        <v>29335845.000000004</v>
      </c>
      <c r="I10" s="84"/>
      <c r="J10" s="18"/>
    </row>
    <row r="11" spans="1:10" ht="15" customHeight="1">
      <c r="A11" s="72"/>
      <c r="B11" s="69"/>
      <c r="C11" s="63"/>
      <c r="D11" s="8" t="s">
        <v>26</v>
      </c>
      <c r="E11" s="79"/>
      <c r="F11" s="23">
        <v>27795.25</v>
      </c>
      <c r="G11" s="31">
        <f t="shared" si="0"/>
        <v>30574.775000000001</v>
      </c>
      <c r="H11" s="20">
        <f>G11*800</f>
        <v>24459820</v>
      </c>
      <c r="I11" s="84"/>
      <c r="J11" s="18"/>
    </row>
    <row r="12" spans="1:10" ht="15.75" customHeight="1" thickBot="1">
      <c r="A12" s="72"/>
      <c r="B12" s="70"/>
      <c r="C12" s="64"/>
      <c r="D12" s="9" t="s">
        <v>35</v>
      </c>
      <c r="E12" s="80"/>
      <c r="F12" s="22">
        <v>119146.25</v>
      </c>
      <c r="G12" s="32">
        <f t="shared" si="0"/>
        <v>131060.87500000001</v>
      </c>
      <c r="H12" s="11">
        <f>G12*400</f>
        <v>52424350.000000007</v>
      </c>
      <c r="I12" s="85"/>
      <c r="J12" s="18"/>
    </row>
    <row r="13" spans="1:10" ht="15.75" customHeight="1" thickBot="1">
      <c r="A13" s="72"/>
      <c r="B13" s="76" t="s">
        <v>31</v>
      </c>
      <c r="C13" s="77" t="s">
        <v>29</v>
      </c>
      <c r="D13" s="7" t="s">
        <v>20</v>
      </c>
      <c r="E13" s="78"/>
      <c r="F13" s="21">
        <v>51173.75</v>
      </c>
      <c r="G13" s="30">
        <f t="shared" si="0"/>
        <v>56291.125000000007</v>
      </c>
      <c r="H13" s="10">
        <f>G13*500</f>
        <v>28145562.500000004</v>
      </c>
      <c r="I13" s="78">
        <f>E13+H13+H14+H15</f>
        <v>154167227.5</v>
      </c>
      <c r="J13" s="18"/>
    </row>
    <row r="14" spans="1:10" ht="15.75" customHeight="1" thickBot="1">
      <c r="A14" s="72"/>
      <c r="B14" s="76"/>
      <c r="C14" s="77"/>
      <c r="D14" s="8" t="s">
        <v>39</v>
      </c>
      <c r="E14" s="79"/>
      <c r="F14" s="23">
        <v>20054.5</v>
      </c>
      <c r="G14" s="31">
        <f t="shared" si="0"/>
        <v>22059.95</v>
      </c>
      <c r="H14" s="20">
        <f>G14*1000</f>
        <v>22059950</v>
      </c>
      <c r="I14" s="79"/>
      <c r="J14" s="18"/>
    </row>
    <row r="15" spans="1:10" ht="15.75" customHeight="1" thickBot="1">
      <c r="A15" s="72"/>
      <c r="B15" s="76"/>
      <c r="C15" s="77"/>
      <c r="D15" s="9" t="s">
        <v>21</v>
      </c>
      <c r="E15" s="80"/>
      <c r="F15" s="22">
        <v>55594.5</v>
      </c>
      <c r="G15" s="32">
        <f t="shared" si="0"/>
        <v>61153.950000000004</v>
      </c>
      <c r="H15" s="11">
        <f>G15*1700</f>
        <v>103961715</v>
      </c>
      <c r="I15" s="79"/>
      <c r="J15" s="18"/>
    </row>
    <row r="16" spans="1:10" ht="15.75" customHeight="1" thickBot="1">
      <c r="A16" s="72"/>
      <c r="B16" s="76" t="s">
        <v>32</v>
      </c>
      <c r="C16" s="77" t="s">
        <v>30</v>
      </c>
      <c r="D16" s="7" t="s">
        <v>20</v>
      </c>
      <c r="E16" s="78">
        <v>180000000</v>
      </c>
      <c r="F16" s="21">
        <v>51173.75</v>
      </c>
      <c r="G16" s="30">
        <f t="shared" si="0"/>
        <v>56291.125000000007</v>
      </c>
      <c r="H16" s="10">
        <f>G16*500</f>
        <v>28145562.500000004</v>
      </c>
      <c r="I16" s="78">
        <f>E16+H16+H17+H18</f>
        <v>342991207.5</v>
      </c>
      <c r="J16" s="18"/>
    </row>
    <row r="17" spans="1:10" ht="15.75" customHeight="1" thickBot="1">
      <c r="A17" s="72"/>
      <c r="B17" s="76"/>
      <c r="C17" s="77"/>
      <c r="D17" s="8" t="s">
        <v>45</v>
      </c>
      <c r="E17" s="79"/>
      <c r="F17" s="23">
        <v>20054.5</v>
      </c>
      <c r="G17" s="31">
        <f t="shared" si="0"/>
        <v>22059.95</v>
      </c>
      <c r="H17" s="20">
        <f>G17*1400</f>
        <v>30883930</v>
      </c>
      <c r="I17" s="79"/>
      <c r="J17" s="18"/>
    </row>
    <row r="18" spans="1:10" ht="15.75" customHeight="1" thickBot="1">
      <c r="A18" s="72"/>
      <c r="B18" s="76"/>
      <c r="C18" s="77"/>
      <c r="D18" s="42" t="s">
        <v>41</v>
      </c>
      <c r="E18" s="79"/>
      <c r="F18" s="26">
        <v>55594.5</v>
      </c>
      <c r="G18" s="27">
        <f t="shared" si="0"/>
        <v>61153.950000000004</v>
      </c>
      <c r="H18" s="28">
        <f>G18*1700</f>
        <v>103961715</v>
      </c>
      <c r="I18" s="79"/>
      <c r="J18" s="18"/>
    </row>
    <row r="19" spans="1:10" ht="15.75" customHeight="1">
      <c r="A19" s="72"/>
      <c r="B19" s="81" t="s">
        <v>33</v>
      </c>
      <c r="C19" s="71" t="s">
        <v>36</v>
      </c>
      <c r="D19" s="7" t="s">
        <v>20</v>
      </c>
      <c r="E19" s="78"/>
      <c r="F19" s="43">
        <f>51173.75/2</f>
        <v>25586.875</v>
      </c>
      <c r="G19" s="30">
        <f t="shared" si="0"/>
        <v>28145.562500000004</v>
      </c>
      <c r="H19" s="10">
        <f>G19*250</f>
        <v>7036390.6250000009</v>
      </c>
      <c r="I19" s="78">
        <f>H19+H20</f>
        <v>11448380.625</v>
      </c>
      <c r="J19" s="18"/>
    </row>
    <row r="20" spans="1:10" ht="15.75" customHeight="1" thickBot="1">
      <c r="A20" s="73"/>
      <c r="B20" s="82"/>
      <c r="C20" s="73"/>
      <c r="D20" s="9" t="s">
        <v>39</v>
      </c>
      <c r="E20" s="80"/>
      <c r="F20" s="44">
        <f>20054.5/2</f>
        <v>10027.25</v>
      </c>
      <c r="G20" s="32">
        <f t="shared" si="0"/>
        <v>11029.975</v>
      </c>
      <c r="H20" s="11">
        <f>G20*400</f>
        <v>4411990</v>
      </c>
      <c r="I20" s="80"/>
      <c r="J20" s="18"/>
    </row>
    <row r="21" spans="1:10" ht="15.75" customHeight="1" thickBot="1">
      <c r="A21" s="74" t="s">
        <v>19</v>
      </c>
      <c r="B21" s="76" t="s">
        <v>28</v>
      </c>
      <c r="C21" s="77" t="s">
        <v>37</v>
      </c>
      <c r="D21" s="7" t="s">
        <v>38</v>
      </c>
      <c r="E21" s="78"/>
      <c r="F21" s="45">
        <v>9010</v>
      </c>
      <c r="G21" s="30">
        <f t="shared" si="0"/>
        <v>9911</v>
      </c>
      <c r="H21" s="10">
        <f>G21*800</f>
        <v>7928800</v>
      </c>
      <c r="I21" s="78">
        <f>E21+H21+H22+H23</f>
        <v>34676290</v>
      </c>
      <c r="J21" s="18"/>
    </row>
    <row r="22" spans="1:10" ht="15.75" customHeight="1" thickBot="1">
      <c r="A22" s="75"/>
      <c r="B22" s="76"/>
      <c r="C22" s="77"/>
      <c r="D22" s="8" t="s">
        <v>46</v>
      </c>
      <c r="E22" s="79"/>
      <c r="F22" s="45">
        <v>8063</v>
      </c>
      <c r="G22" s="31">
        <f t="shared" si="0"/>
        <v>8869.3000000000011</v>
      </c>
      <c r="H22" s="20">
        <f>G22*500</f>
        <v>4434650.0000000009</v>
      </c>
      <c r="I22" s="79"/>
      <c r="J22" s="18"/>
    </row>
    <row r="23" spans="1:10" ht="15.75" customHeight="1" thickBot="1">
      <c r="A23" s="75"/>
      <c r="B23" s="76"/>
      <c r="C23" s="77"/>
      <c r="D23" s="9" t="s">
        <v>35</v>
      </c>
      <c r="E23" s="80"/>
      <c r="F23" s="46">
        <v>50711</v>
      </c>
      <c r="G23" s="32">
        <f t="shared" si="0"/>
        <v>55782.100000000006</v>
      </c>
      <c r="H23" s="11">
        <f>G23*400</f>
        <v>22312840.000000004</v>
      </c>
      <c r="I23" s="80"/>
      <c r="J23" s="18"/>
    </row>
    <row r="24" spans="1:10" ht="15.75" customHeight="1" thickBot="1">
      <c r="A24" s="75"/>
      <c r="B24" s="76" t="s">
        <v>31</v>
      </c>
      <c r="C24" s="77" t="s">
        <v>29</v>
      </c>
      <c r="D24" s="7" t="s">
        <v>40</v>
      </c>
      <c r="E24" s="78"/>
      <c r="F24" s="47">
        <v>6330</v>
      </c>
      <c r="G24" s="30">
        <f t="shared" si="0"/>
        <v>6963.0000000000009</v>
      </c>
      <c r="H24" s="10">
        <f>G24*500</f>
        <v>3481500.0000000005</v>
      </c>
      <c r="I24" s="78">
        <f>E24+H24+H25+H26</f>
        <v>84610900</v>
      </c>
      <c r="J24" s="18"/>
    </row>
    <row r="25" spans="1:10" ht="15.75" customHeight="1" thickBot="1">
      <c r="A25" s="75"/>
      <c r="B25" s="76"/>
      <c r="C25" s="77"/>
      <c r="D25" s="8" t="s">
        <v>44</v>
      </c>
      <c r="E25" s="79"/>
      <c r="F25" s="48">
        <v>25354</v>
      </c>
      <c r="G25" s="31">
        <f t="shared" si="0"/>
        <v>27889.4</v>
      </c>
      <c r="H25" s="20">
        <f>G25*1000</f>
        <v>27889400</v>
      </c>
      <c r="I25" s="79"/>
      <c r="J25" s="18"/>
    </row>
    <row r="26" spans="1:10" ht="15.75" customHeight="1" thickBot="1">
      <c r="A26" s="75"/>
      <c r="B26" s="76"/>
      <c r="C26" s="77"/>
      <c r="D26" s="9" t="s">
        <v>43</v>
      </c>
      <c r="E26" s="80"/>
      <c r="F26" s="49">
        <v>30250</v>
      </c>
      <c r="G26" s="32">
        <f t="shared" si="0"/>
        <v>33275</v>
      </c>
      <c r="H26" s="11">
        <f>G26*1600</f>
        <v>53240000</v>
      </c>
      <c r="I26" s="80"/>
      <c r="J26" s="18"/>
    </row>
    <row r="27" spans="1:10" ht="15.75" customHeight="1" thickBot="1">
      <c r="A27" s="75"/>
      <c r="B27" s="76" t="s">
        <v>32</v>
      </c>
      <c r="C27" s="77" t="s">
        <v>30</v>
      </c>
      <c r="D27" s="7" t="s">
        <v>20</v>
      </c>
      <c r="E27" s="78">
        <v>60000000</v>
      </c>
      <c r="F27" s="47">
        <v>6330</v>
      </c>
      <c r="G27" s="30">
        <f t="shared" si="0"/>
        <v>6963.0000000000009</v>
      </c>
      <c r="H27" s="10">
        <f>G27*500</f>
        <v>3481500.0000000005</v>
      </c>
      <c r="I27" s="78">
        <f>E27+H27+H28+H29</f>
        <v>144610900</v>
      </c>
      <c r="J27" s="18"/>
    </row>
    <row r="28" spans="1:10" ht="15.75" customHeight="1" thickBot="1">
      <c r="A28" s="75"/>
      <c r="B28" s="76"/>
      <c r="C28" s="77"/>
      <c r="D28" s="8" t="s">
        <v>45</v>
      </c>
      <c r="E28" s="79"/>
      <c r="F28" s="48">
        <v>25354</v>
      </c>
      <c r="G28" s="31">
        <f t="shared" si="0"/>
        <v>27889.4</v>
      </c>
      <c r="H28" s="20">
        <f>G28*1000</f>
        <v>27889400</v>
      </c>
      <c r="I28" s="79"/>
      <c r="J28" s="18"/>
    </row>
    <row r="29" spans="1:10" ht="15.75" customHeight="1" thickBot="1">
      <c r="A29" s="75"/>
      <c r="B29" s="81"/>
      <c r="C29" s="71"/>
      <c r="D29" s="42" t="s">
        <v>42</v>
      </c>
      <c r="E29" s="79"/>
      <c r="F29" s="50">
        <v>30250</v>
      </c>
      <c r="G29" s="27">
        <f t="shared" si="0"/>
        <v>33275</v>
      </c>
      <c r="H29" s="28">
        <f>G29*1600</f>
        <v>53240000</v>
      </c>
      <c r="I29" s="79"/>
      <c r="J29" s="18"/>
    </row>
    <row r="30" spans="1:10" ht="13.5" customHeight="1" thickBot="1">
      <c r="A30" s="75"/>
      <c r="B30" s="34" t="s">
        <v>47</v>
      </c>
      <c r="C30" s="54" t="s">
        <v>50</v>
      </c>
      <c r="D30" s="55" t="s">
        <v>42</v>
      </c>
      <c r="E30" s="56"/>
      <c r="F30" s="57">
        <v>7563</v>
      </c>
      <c r="G30" s="33">
        <f t="shared" ref="G30:G31" si="1">F30*1.2</f>
        <v>9075.6</v>
      </c>
      <c r="H30" s="58">
        <f>G30*1600</f>
        <v>14520960</v>
      </c>
      <c r="I30" s="58">
        <f>H30</f>
        <v>14520960</v>
      </c>
      <c r="J30" s="18"/>
    </row>
    <row r="31" spans="1:10" ht="13.5" customHeight="1" thickBot="1">
      <c r="A31" s="52" t="s">
        <v>48</v>
      </c>
      <c r="B31" s="52" t="s">
        <v>49</v>
      </c>
      <c r="C31" s="53" t="s">
        <v>51</v>
      </c>
      <c r="D31" s="39" t="s">
        <v>52</v>
      </c>
      <c r="E31" s="51">
        <v>175000000</v>
      </c>
      <c r="F31" s="51">
        <v>187717</v>
      </c>
      <c r="G31" s="40">
        <f t="shared" si="1"/>
        <v>225260.4</v>
      </c>
      <c r="H31" s="41"/>
      <c r="I31" s="41">
        <v>175000000</v>
      </c>
      <c r="J31" s="18"/>
    </row>
    <row r="32" spans="1:10" ht="13.5" customHeight="1">
      <c r="A32" s="71" t="s">
        <v>53</v>
      </c>
      <c r="B32" s="68" t="s">
        <v>18</v>
      </c>
      <c r="C32" s="62" t="s">
        <v>54</v>
      </c>
      <c r="D32" s="7" t="s">
        <v>56</v>
      </c>
      <c r="E32" s="65">
        <v>35000000</v>
      </c>
      <c r="F32" s="35">
        <v>8150</v>
      </c>
      <c r="G32" s="36">
        <f t="shared" ref="G32:G46" si="2">F32*1.1</f>
        <v>8965</v>
      </c>
      <c r="H32" s="10">
        <f>G32*500</f>
        <v>4482500</v>
      </c>
      <c r="I32" s="83">
        <f>E32+H32+H33+H34+H35</f>
        <v>68123750</v>
      </c>
      <c r="J32" s="18"/>
    </row>
    <row r="33" spans="1:10" ht="13.5" customHeight="1">
      <c r="A33" s="72"/>
      <c r="B33" s="69"/>
      <c r="C33" s="63"/>
      <c r="D33" s="8" t="s">
        <v>34</v>
      </c>
      <c r="E33" s="66"/>
      <c r="F33" s="59">
        <v>7825</v>
      </c>
      <c r="G33" s="37">
        <f t="shared" si="2"/>
        <v>8607.5</v>
      </c>
      <c r="H33" s="20">
        <f>G33*700</f>
        <v>6025250</v>
      </c>
      <c r="I33" s="84"/>
      <c r="J33" s="18"/>
    </row>
    <row r="34" spans="1:10" ht="13.5" customHeight="1">
      <c r="A34" s="72"/>
      <c r="B34" s="69"/>
      <c r="C34" s="63"/>
      <c r="D34" s="8" t="s">
        <v>57</v>
      </c>
      <c r="E34" s="66"/>
      <c r="F34" s="59">
        <v>6525</v>
      </c>
      <c r="G34" s="37">
        <f t="shared" si="2"/>
        <v>7177.5000000000009</v>
      </c>
      <c r="H34" s="20">
        <f>G34*800</f>
        <v>5742000.0000000009</v>
      </c>
      <c r="I34" s="84"/>
      <c r="J34" s="18"/>
    </row>
    <row r="35" spans="1:10" ht="13.5" customHeight="1" thickBot="1">
      <c r="A35" s="72"/>
      <c r="B35" s="70"/>
      <c r="C35" s="64"/>
      <c r="D35" s="9" t="s">
        <v>58</v>
      </c>
      <c r="E35" s="67"/>
      <c r="F35" s="60">
        <v>38350</v>
      </c>
      <c r="G35" s="38">
        <f t="shared" si="2"/>
        <v>42185</v>
      </c>
      <c r="H35" s="11">
        <f>G35*400</f>
        <v>16874000</v>
      </c>
      <c r="I35" s="85"/>
      <c r="J35" s="18"/>
    </row>
    <row r="36" spans="1:10" ht="13.5" customHeight="1">
      <c r="A36" s="72"/>
      <c r="B36" s="68" t="s">
        <v>18</v>
      </c>
      <c r="C36" s="62" t="s">
        <v>55</v>
      </c>
      <c r="D36" s="7" t="s">
        <v>56</v>
      </c>
      <c r="E36" s="65">
        <v>35000000</v>
      </c>
      <c r="F36" s="35">
        <v>8150</v>
      </c>
      <c r="G36" s="36">
        <f t="shared" si="2"/>
        <v>8965</v>
      </c>
      <c r="H36" s="10">
        <f>G36*500</f>
        <v>4482500</v>
      </c>
      <c r="I36" s="83">
        <f>E36+H36+H37+H38+H39</f>
        <v>68123750</v>
      </c>
      <c r="J36" s="18"/>
    </row>
    <row r="37" spans="1:10" ht="13.5" customHeight="1">
      <c r="A37" s="72"/>
      <c r="B37" s="69"/>
      <c r="C37" s="63"/>
      <c r="D37" s="8" t="s">
        <v>34</v>
      </c>
      <c r="E37" s="66"/>
      <c r="F37" s="59">
        <v>7825</v>
      </c>
      <c r="G37" s="37">
        <f t="shared" si="2"/>
        <v>8607.5</v>
      </c>
      <c r="H37" s="20">
        <f>G37*700</f>
        <v>6025250</v>
      </c>
      <c r="I37" s="84"/>
      <c r="J37" s="18"/>
    </row>
    <row r="38" spans="1:10" ht="13.5" customHeight="1">
      <c r="A38" s="72"/>
      <c r="B38" s="69"/>
      <c r="C38" s="63"/>
      <c r="D38" s="8" t="s">
        <v>57</v>
      </c>
      <c r="E38" s="66"/>
      <c r="F38" s="59">
        <v>6525</v>
      </c>
      <c r="G38" s="37">
        <f t="shared" si="2"/>
        <v>7177.5000000000009</v>
      </c>
      <c r="H38" s="20">
        <f>G38*800</f>
        <v>5742000.0000000009</v>
      </c>
      <c r="I38" s="84"/>
      <c r="J38" s="18"/>
    </row>
    <row r="39" spans="1:10" ht="13.5" customHeight="1" thickBot="1">
      <c r="A39" s="72"/>
      <c r="B39" s="70"/>
      <c r="C39" s="64"/>
      <c r="D39" s="9" t="s">
        <v>58</v>
      </c>
      <c r="E39" s="67"/>
      <c r="F39" s="60">
        <v>38350</v>
      </c>
      <c r="G39" s="38">
        <f t="shared" si="2"/>
        <v>42185</v>
      </c>
      <c r="H39" s="11">
        <f>G39*400</f>
        <v>16874000</v>
      </c>
      <c r="I39" s="85"/>
      <c r="J39" s="18"/>
    </row>
    <row r="40" spans="1:10" ht="13.5" customHeight="1" thickBot="1">
      <c r="A40" s="72"/>
      <c r="B40" s="76" t="s">
        <v>32</v>
      </c>
      <c r="C40" s="77" t="s">
        <v>59</v>
      </c>
      <c r="D40" s="7" t="s">
        <v>60</v>
      </c>
      <c r="E40" s="90">
        <v>16000000</v>
      </c>
      <c r="F40" s="47">
        <v>4330</v>
      </c>
      <c r="G40" s="36">
        <f t="shared" si="2"/>
        <v>4763</v>
      </c>
      <c r="H40" s="10">
        <f>G40*500</f>
        <v>2381500</v>
      </c>
      <c r="I40" s="78">
        <f>E40+H40+H41+H42</f>
        <v>87988400</v>
      </c>
      <c r="J40" s="18"/>
    </row>
    <row r="41" spans="1:10" ht="16.5" customHeight="1" thickBot="1">
      <c r="A41" s="72"/>
      <c r="B41" s="76"/>
      <c r="C41" s="77"/>
      <c r="D41" s="8" t="s">
        <v>62</v>
      </c>
      <c r="E41" s="90"/>
      <c r="F41" s="48">
        <v>20354</v>
      </c>
      <c r="G41" s="37">
        <f t="shared" si="2"/>
        <v>22389.4</v>
      </c>
      <c r="H41" s="20">
        <f>G41*1000</f>
        <v>22389400</v>
      </c>
      <c r="I41" s="79"/>
    </row>
    <row r="42" spans="1:10" ht="15.75" customHeight="1" thickBot="1">
      <c r="A42" s="72"/>
      <c r="B42" s="76"/>
      <c r="C42" s="77"/>
      <c r="D42" s="9" t="s">
        <v>61</v>
      </c>
      <c r="E42" s="90"/>
      <c r="F42" s="50">
        <v>25250</v>
      </c>
      <c r="G42" s="38">
        <f t="shared" si="2"/>
        <v>27775.000000000004</v>
      </c>
      <c r="H42" s="11">
        <f>G42*1700</f>
        <v>47217500.000000007</v>
      </c>
      <c r="I42" s="79"/>
    </row>
    <row r="43" spans="1:10" ht="15.75" customHeight="1" thickBot="1">
      <c r="A43" s="72"/>
      <c r="B43" s="76" t="s">
        <v>32</v>
      </c>
      <c r="C43" s="77" t="s">
        <v>55</v>
      </c>
      <c r="D43" s="7" t="s">
        <v>60</v>
      </c>
      <c r="E43" s="90">
        <v>16000000</v>
      </c>
      <c r="F43" s="47">
        <v>4330</v>
      </c>
      <c r="G43" s="36">
        <f t="shared" si="2"/>
        <v>4763</v>
      </c>
      <c r="H43" s="10">
        <f>G43*500</f>
        <v>2381500</v>
      </c>
      <c r="I43" s="78">
        <f>E43+H43+H44+H45</f>
        <v>87988400</v>
      </c>
    </row>
    <row r="44" spans="1:10" ht="15.75" customHeight="1" thickBot="1">
      <c r="A44" s="72"/>
      <c r="B44" s="76"/>
      <c r="C44" s="77"/>
      <c r="D44" s="8" t="s">
        <v>62</v>
      </c>
      <c r="E44" s="90"/>
      <c r="F44" s="48">
        <v>20354</v>
      </c>
      <c r="G44" s="37">
        <f t="shared" si="2"/>
        <v>22389.4</v>
      </c>
      <c r="H44" s="20">
        <f>G44*1000</f>
        <v>22389400</v>
      </c>
      <c r="I44" s="79"/>
    </row>
    <row r="45" spans="1:10" ht="15.75" customHeight="1" thickBot="1">
      <c r="A45" s="73"/>
      <c r="B45" s="76"/>
      <c r="C45" s="77"/>
      <c r="D45" s="9" t="s">
        <v>61</v>
      </c>
      <c r="E45" s="90"/>
      <c r="F45" s="49">
        <v>25250</v>
      </c>
      <c r="G45" s="38">
        <f t="shared" si="2"/>
        <v>27775.000000000004</v>
      </c>
      <c r="H45" s="11">
        <f>G45*1700</f>
        <v>47217500.000000007</v>
      </c>
      <c r="I45" s="80"/>
    </row>
    <row r="46" spans="1:10" ht="15.75" hidden="1" customHeight="1" thickBot="1">
      <c r="A46" s="91" t="s">
        <v>94</v>
      </c>
      <c r="B46" s="91" t="s">
        <v>95</v>
      </c>
      <c r="C46" s="91" t="s">
        <v>96</v>
      </c>
      <c r="D46" s="92" t="s">
        <v>97</v>
      </c>
      <c r="E46" s="93"/>
      <c r="F46" s="94">
        <v>10407</v>
      </c>
      <c r="G46" s="95">
        <f t="shared" si="2"/>
        <v>11447.7</v>
      </c>
      <c r="H46" s="96">
        <f>G46*2600</f>
        <v>29764020.000000004</v>
      </c>
      <c r="I46" s="95">
        <f>H46</f>
        <v>29764020.000000004</v>
      </c>
    </row>
    <row r="47" spans="1:10">
      <c r="E47" s="18">
        <f>SUM(E5:E45)</f>
        <v>697000000</v>
      </c>
      <c r="H47" s="18">
        <f>SUM(H5:H45)</f>
        <v>980042103.125</v>
      </c>
      <c r="I47" s="18">
        <f>SUM(I5:I45)</f>
        <v>1677042103.125</v>
      </c>
    </row>
  </sheetData>
  <mergeCells count="53">
    <mergeCell ref="I32:I35"/>
    <mergeCell ref="I36:I39"/>
    <mergeCell ref="B40:B42"/>
    <mergeCell ref="B43:B45"/>
    <mergeCell ref="C40:C42"/>
    <mergeCell ref="C43:C45"/>
    <mergeCell ref="E40:E42"/>
    <mergeCell ref="E43:E45"/>
    <mergeCell ref="I40:I42"/>
    <mergeCell ref="I43:I45"/>
    <mergeCell ref="I5:I8"/>
    <mergeCell ref="A3:D3"/>
    <mergeCell ref="E3:I3"/>
    <mergeCell ref="B5:B8"/>
    <mergeCell ref="E5:E8"/>
    <mergeCell ref="C5:C8"/>
    <mergeCell ref="A5:A20"/>
    <mergeCell ref="B9:B12"/>
    <mergeCell ref="C9:C12"/>
    <mergeCell ref="E9:E12"/>
    <mergeCell ref="E19:E20"/>
    <mergeCell ref="I19:I20"/>
    <mergeCell ref="E13:E15"/>
    <mergeCell ref="I9:I12"/>
    <mergeCell ref="C13:C15"/>
    <mergeCell ref="C16:C18"/>
    <mergeCell ref="B13:B15"/>
    <mergeCell ref="B16:B18"/>
    <mergeCell ref="I13:I15"/>
    <mergeCell ref="I16:I18"/>
    <mergeCell ref="E16:E18"/>
    <mergeCell ref="I21:I23"/>
    <mergeCell ref="B24:B26"/>
    <mergeCell ref="B27:B29"/>
    <mergeCell ref="C24:C26"/>
    <mergeCell ref="C27:C29"/>
    <mergeCell ref="E21:E23"/>
    <mergeCell ref="E24:E26"/>
    <mergeCell ref="I24:I26"/>
    <mergeCell ref="E27:E29"/>
    <mergeCell ref="I27:I29"/>
    <mergeCell ref="A21:A30"/>
    <mergeCell ref="B32:B35"/>
    <mergeCell ref="B21:B23"/>
    <mergeCell ref="C21:C23"/>
    <mergeCell ref="C19:C20"/>
    <mergeCell ref="B19:B20"/>
    <mergeCell ref="A32:A45"/>
    <mergeCell ref="C32:C35"/>
    <mergeCell ref="E32:E35"/>
    <mergeCell ref="B36:B39"/>
    <mergeCell ref="C36:C39"/>
    <mergeCell ref="E36:E39"/>
  </mergeCells>
  <pageMargins left="0.3" right="0.31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MAR '19</vt:lpstr>
      <vt:lpstr>Lampiran</vt:lpstr>
      <vt:lpstr>'Promo Mailer MAR ''19'!Print_Area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2019-03-26T06:33:19Z</dcterms:modified>
</cp:coreProperties>
</file>