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A808\2019 A\DATA SALES\LPAP 2019\"/>
    </mc:Choice>
  </mc:AlternateContent>
  <bookViews>
    <workbookView xWindow="0" yWindow="0" windowWidth="20490" windowHeight="7635"/>
  </bookViews>
  <sheets>
    <sheet name="Promo Mailer MEI'19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MEI''19'!$A$2:$E$26</definedName>
  </definedNames>
  <calcPr calcId="162913"/>
</workbook>
</file>

<file path=xl/calcChain.xml><?xml version="1.0" encoding="utf-8"?>
<calcChain xmlns="http://schemas.openxmlformats.org/spreadsheetml/2006/main">
  <c r="E60" i="6" l="1"/>
  <c r="G59" i="6"/>
  <c r="G58" i="6"/>
  <c r="H58" i="6" s="1"/>
  <c r="G57" i="6"/>
  <c r="H57" i="6" s="1"/>
  <c r="G56" i="6"/>
  <c r="H56" i="6" s="1"/>
  <c r="G55" i="6"/>
  <c r="H55" i="6" s="1"/>
  <c r="I55" i="6" l="1"/>
  <c r="H50" i="6"/>
  <c r="G50" i="6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G41" i="6"/>
  <c r="H41" i="6" s="1"/>
  <c r="G40" i="6"/>
  <c r="H40" i="6" s="1"/>
  <c r="G39" i="6"/>
  <c r="H39" i="6" s="1"/>
  <c r="H42" i="6"/>
  <c r="I43" i="6" l="1"/>
  <c r="I47" i="6"/>
  <c r="H38" i="6"/>
  <c r="H37" i="6"/>
  <c r="I37" i="6" s="1"/>
  <c r="I36" i="6"/>
  <c r="H36" i="6"/>
  <c r="G35" i="6"/>
  <c r="H35" i="6" s="1"/>
  <c r="G34" i="6"/>
  <c r="H34" i="6" s="1"/>
  <c r="G33" i="6"/>
  <c r="H33" i="6" s="1"/>
  <c r="G32" i="6"/>
  <c r="H32" i="6" s="1"/>
  <c r="I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I38" i="6" l="1"/>
  <c r="I33" i="6"/>
  <c r="I29" i="6"/>
  <c r="I26" i="6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G12" i="6"/>
  <c r="H12" i="6" s="1"/>
  <c r="G11" i="6"/>
  <c r="H11" i="6" s="1"/>
  <c r="G10" i="6"/>
  <c r="H10" i="6" s="1"/>
  <c r="G9" i="6"/>
  <c r="H9" i="6" s="1"/>
  <c r="G8" i="6"/>
  <c r="G7" i="6"/>
  <c r="H7" i="6" s="1"/>
  <c r="G6" i="6"/>
  <c r="H6" i="6" s="1"/>
  <c r="G5" i="6"/>
  <c r="H5" i="6" s="1"/>
  <c r="G53" i="6"/>
  <c r="H53" i="6" s="1"/>
  <c r="G54" i="6"/>
  <c r="H54" i="6" s="1"/>
  <c r="G52" i="6"/>
  <c r="H52" i="6" s="1"/>
  <c r="G51" i="6"/>
  <c r="H51" i="6" s="1"/>
  <c r="I39" i="6"/>
  <c r="I9" i="6" l="1"/>
  <c r="I51" i="6"/>
  <c r="I18" i="6"/>
  <c r="I21" i="6"/>
  <c r="H13" i="6"/>
  <c r="I13" i="6" s="1"/>
  <c r="H8" i="6"/>
  <c r="I5" i="6" s="1"/>
  <c r="E27" i="5"/>
  <c r="I23" i="6" l="1"/>
  <c r="I16" i="6"/>
</calcChain>
</file>

<file path=xl/sharedStrings.xml><?xml version="1.0" encoding="utf-8"?>
<sst xmlns="http://schemas.openxmlformats.org/spreadsheetml/2006/main" count="219" uniqueCount="143">
  <si>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</si>
  <si>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</si>
  <si>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</si>
  <si>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</si>
  <si>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</si>
  <si>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</si>
  <si>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</si>
  <si>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</si>
  <si>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</si>
  <si>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</si>
  <si>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</si>
  <si>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</si>
  <si>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</si>
  <si>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</si>
  <si>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</si>
  <si>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</si>
  <si>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</si>
  <si>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</si>
  <si>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</si>
  <si>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</si>
  <si>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</si>
  <si>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Mailer Kara Santan di ALFAMART</t>
  </si>
  <si>
    <t>Mailer Kara Santan di SUPERINDO</t>
  </si>
  <si>
    <t>PROMO MAILER KARA SANTAN</t>
  </si>
  <si>
    <t>Mailer Kara NDC di ALFAMART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</si>
  <si>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</si>
  <si>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</si>
  <si>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</si>
  <si>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</si>
  <si>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</si>
  <si>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</si>
  <si>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</si>
  <si>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</si>
  <si>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</si>
  <si>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Potongan Rp. 1,000 /pcs Kara Sari Kelapa Plain 1 kgl (16,900 ==&gt;15,900)</t>
  </si>
  <si>
    <t>Potongan Rp. 500 /pcs Kara Sari Kelapa Cup 220 mll (4.500 ==&gt;4.000)</t>
  </si>
  <si>
    <t>Potongan Rp. 700 /pcs Kara Sari Kelapa SP 360 mll (7.500 ==&gt;6.800)</t>
  </si>
  <si>
    <t>PROMO JSM KARA NDC</t>
  </si>
  <si>
    <t>IDM</t>
  </si>
  <si>
    <t>PROMO MAILER HAMPERS KARA SANTAN</t>
  </si>
  <si>
    <t>02 - 08 MEI 2018</t>
  </si>
  <si>
    <t>Potongan Rp. 1,500 /pcs Kara Sari Kelapa Plain 1 kgl (16,290 ==&gt;13,900)</t>
  </si>
  <si>
    <t>REKAP PROMO MAILER MEI 2018</t>
  </si>
  <si>
    <t>Kara Santan 200 ml, Sun Kara 200 ml, Sun Kara TCA &amp; Sun Kara Powder</t>
  </si>
  <si>
    <t>Sun Kara 200 ml &amp;  Sun Kara TCA 65 ml</t>
  </si>
  <si>
    <t>Kara NDC 220 ml, Kara NDC SP 360ml &amp; Kara NDC Plain 1 kg</t>
  </si>
  <si>
    <t>JSM Kara NDC di ALFAMART</t>
  </si>
  <si>
    <t>Mailer Kara Santan di ALFAMIDI</t>
  </si>
  <si>
    <t>Mailer Kara NDC di ALFAMIDI</t>
  </si>
  <si>
    <t>Sun Kara TCA 65 ml</t>
  </si>
  <si>
    <t>Mailer Kara NDC di SUPERINDO</t>
  </si>
  <si>
    <t>Promo KOMPAS di Superindo</t>
  </si>
  <si>
    <t>Potongan Rp. 800 /pcs Kara Santan 200 ml (10,200==&gt;9,200)</t>
  </si>
  <si>
    <t>Potongan Rp. 700 /pcs Sun Kara 200 ml (9,500 ==&gt;8,300 /pcs)</t>
  </si>
  <si>
    <t>Potongan Rp. 800 /2pcs Sun Kara TCA 65 ml (7,000 ==&gt;5,700 /2pcs)</t>
  </si>
  <si>
    <t>Potongan Rp. 1,000 /2pcs Sun Kara Powder 20 gr (4,800 ==&gt;3,500 /2pcs)</t>
  </si>
  <si>
    <t>PROMO INSTORE KARA SANTAN</t>
  </si>
  <si>
    <t>Potongan Rp. 1,300/2pcs Sun Kara TCA 65 ml (7,000 ==&gt;5,700 /2pcs)</t>
  </si>
  <si>
    <t>Potongan Rp. 800 /pcs Sun Kara 200 ml (9,500 ==&gt;8,300 /pcs)</t>
  </si>
  <si>
    <t>Potongan Rp. 1,000 /pcs Kara Santan 200 ml (10,200==&gt;9,200)</t>
  </si>
  <si>
    <t>Potongan Rp. 1,400 /pcs Kara Sari Kelapa SP 360 mll (6.900 ==&gt;5.500)</t>
  </si>
  <si>
    <t>Potongan Rp. 1,700 /pcs Kara Sari Kelapa Plain 1 kgl (16,900 ==&gt;14,900)</t>
  </si>
  <si>
    <t>16 - 30 MEI 2019</t>
  </si>
  <si>
    <t>01 - 15 MEI 2019</t>
  </si>
  <si>
    <t>01-30 MEI 2019</t>
  </si>
  <si>
    <t>PROMO INSTORE KARA NDC</t>
  </si>
  <si>
    <t>01-05 MEI 2019</t>
  </si>
  <si>
    <t>Potongan Rp. 2,600 /pcs Kara Sari Kelapa Plain 1 kgl (16,900 ==&gt;13,900)</t>
  </si>
  <si>
    <t>Potongan Rp. 1,800 /pcs Kara Sari Kelapa SP 360 mll (6.900 ==&gt;5.100)</t>
  </si>
  <si>
    <t>24-26 MEI 2019</t>
  </si>
  <si>
    <t>Potongan Rp. 500 /pcs Sun Kara TCA 65 ml (7,000 ==&gt;5,700 /2pcs)</t>
  </si>
  <si>
    <t>Potongan Rp. 1,600 /pcs Kara Sari Kelapa Plain 1 kgl (16,900 ==&gt;14,900)</t>
  </si>
  <si>
    <t>Potongan Rp. 450 /pcs Kara Sari Kelapa Cup 220 mll (4.500 ==&gt;4.000)</t>
  </si>
  <si>
    <t>PROMO "HEMAT AWAL PEKAN" KARA NDC</t>
  </si>
  <si>
    <t>06 - 12 MEI 2018</t>
  </si>
  <si>
    <t>Potongan Rp. 1,000 /pcs Sun Kara 200 ml (9,800 ==&gt;8,500 /pcs)</t>
  </si>
  <si>
    <t xml:space="preserve">PROMO JSM  KARA SANTAN </t>
  </si>
  <si>
    <t>Potongan Rp. 300 /pcs Sun Kara TCA 65 ml (7,200 ==&gt;4,900 /2pcs)</t>
  </si>
  <si>
    <t>Potongan Rp. 1,400 /pcs Sun Kara TCA 65 ml (7,20 ==&gt;4,900 /2pcs)</t>
  </si>
  <si>
    <t>01 - 07 MEI 2019</t>
  </si>
  <si>
    <t>16 -31 MEI 2019</t>
  </si>
  <si>
    <t>30 APR - 05 MEI 2019</t>
  </si>
  <si>
    <t>06 - 31 MEI 2019</t>
  </si>
  <si>
    <t xml:space="preserve">02 - 08 MEI 2019 </t>
  </si>
  <si>
    <t xml:space="preserve">23 - 29 MEI 2019 </t>
  </si>
  <si>
    <t xml:space="preserve">30 MEI - 05 JUN 2019 </t>
  </si>
  <si>
    <t>Potongan Rp. 1,500 /pcs Kara Sari Kelapa CUP 220  (5,990 ==&gt;4,990)</t>
  </si>
  <si>
    <t>Potongan Rp. 500/pcs Sun Kara TCA 65 ml (7,090 ==&gt;5,790 /2pcs)</t>
  </si>
  <si>
    <t>Potongan Rp. 1,000 /2pcs Sun Kara Powder 20 gr (4,890 ==&gt;3,490 /2pcs)</t>
  </si>
  <si>
    <t>Potongan Rp. 800 /pcs Sun Kara 200 ml (8,590 ==&gt;7,390 /pcs)</t>
  </si>
  <si>
    <t>Potongan Rp. 1,000 /pcs Kara Santan 200 ml (9,290==&gt;7,290)</t>
  </si>
  <si>
    <t>Potongan Rp. 1,500 /pcs Kara Sari Kelapa Plain EMBERl (16,290 ==&gt;14,990)</t>
  </si>
  <si>
    <t>Potongan Rp. 1,000 /pcs Kara Sari Kelapa SP 360 mll (7.590 ==&gt;6.590)</t>
  </si>
  <si>
    <t xml:space="preserve">10 - 12 MEI 2019 </t>
  </si>
  <si>
    <t>Potongan Rp. 600 /pcs Kara Sari Kelapa CUP 220  (5,990 ==&gt;4,990)</t>
  </si>
  <si>
    <t>Potongan Rp. 1,600 /pcs Kara Sari Kelapa Plain EMBERl (16,290 ==&gt;14,990)</t>
  </si>
  <si>
    <t>Potongan Rp. 1,700 /pcs Kara Sari Kelapa Plain 1 kgl (16,290 ==&gt;13,900)</t>
  </si>
  <si>
    <t>IDG</t>
  </si>
  <si>
    <t>PROMO HAMPERS INDOGROSIR</t>
  </si>
  <si>
    <t>17-30 MEI 2019</t>
  </si>
  <si>
    <t xml:space="preserve">Sun Kara Santa 200 ml </t>
  </si>
  <si>
    <t>01 - 15 Mei 2019</t>
  </si>
  <si>
    <t>16 - 31 Mei 2019</t>
  </si>
  <si>
    <t>Instore Kara Santan di ALFAMART</t>
  </si>
  <si>
    <t>Biaya Mailer Rp. 120,000,000 + Estimasi Claim Promo Rp. 196,694,080 = Rp. 316,694,080</t>
  </si>
  <si>
    <t>Estimasi Claim Promo Rp. 278,155</t>
  </si>
  <si>
    <t>Instore Kara NDC di ALFAMART</t>
  </si>
  <si>
    <t>Estimasi Claim Promo Rp. 317,950,490</t>
  </si>
  <si>
    <t>Estimasi Claim Promo Rp. 191,314,420</t>
  </si>
  <si>
    <t>01 - 05 Mei 2019</t>
  </si>
  <si>
    <t>24 - 26 Mei 2019</t>
  </si>
  <si>
    <t>Biaya Mailer Rp. 120,000,000 + Estimasi Claim Promo Rp. 317,950,490 = Rp. 437,950,490</t>
  </si>
  <si>
    <t>16 - 30 Mei 2019</t>
  </si>
  <si>
    <t>Instorre Kara Santan di ALFAMIDI</t>
  </si>
  <si>
    <t xml:space="preserve">Kara Santan 200 ml, Sun Kara 200 ml, Sun Kara TCA </t>
  </si>
  <si>
    <t>Estimasi Claim Promo Rp. 103,526,930</t>
  </si>
  <si>
    <t>Biaya Mailer Rp. 65,000,000 + Estimasi Claim Promo Rp. 103,526,930 = Rp. 168,526,930</t>
  </si>
  <si>
    <t>Instore Kara NDC di ALFAMIDI</t>
  </si>
  <si>
    <t>06 - 12 Mei 2019</t>
  </si>
  <si>
    <t>"HAP" Kara NDC di ALFAMIDI</t>
  </si>
  <si>
    <t>Estimasi Claim Promo Rp. 94,309,280</t>
  </si>
  <si>
    <t>Estimasi Claim Promo Rp. 40,476,800</t>
  </si>
  <si>
    <t>Biaya Mailer Rp. 65,000,000 + Estimasi Claim Promo Rp. 94,309,280 = Rp. 159,309,280</t>
  </si>
  <si>
    <t>MAILER HAMPERS KARA SANTAN di IDM</t>
  </si>
  <si>
    <t>PROMO JSM  KARA SANTAN di IDM</t>
  </si>
  <si>
    <t>PROMO INSTORE KARA SANTAN di IDM</t>
  </si>
  <si>
    <t>01 - 07 Mei 2019</t>
  </si>
  <si>
    <t>30 Apr - 05 MEI 2019</t>
  </si>
  <si>
    <t>06 - 31 Mei 2019</t>
  </si>
  <si>
    <t>Sun Kara 200 ml</t>
  </si>
  <si>
    <t>Biaya Mailer Rp. 115,000,000 + Estimasi Claim Promo Rp. 41,556,000 = Rp. 1557,057,000</t>
  </si>
  <si>
    <t>Estimasi Claim Promo Rp. 214,396,000</t>
  </si>
  <si>
    <t>Estimasi Claim Promo Rp. 462,966,000</t>
  </si>
  <si>
    <t>23 - 29 MEI 2018</t>
  </si>
  <si>
    <t>30 Mei - 5 Jun 2019</t>
  </si>
  <si>
    <t>10 - 12 MEI 2018</t>
  </si>
  <si>
    <t>Kara NDC 220 ml, Kara NDC SP 360ml, Kara NDC Plain 1 kg &amp; Kara NDC Ember 1 kg</t>
  </si>
  <si>
    <t>17 - 30 MEI 2018</t>
  </si>
  <si>
    <t>Estimasi Claim Promo Rp. 55,000,000</t>
  </si>
  <si>
    <t>Biaya Mailer Rp. 35,000,000 + Estimasi Claim Promo Rp. 68,796,200 = Rp. 103,796,200</t>
  </si>
  <si>
    <t>PROMO kompas KARA NDC</t>
  </si>
  <si>
    <t>Biaya Mailer Rp. 16,000,000 + Estimasi Claim Promo Rp. 80,115,120 = Rp. 96,115,120</t>
  </si>
  <si>
    <t>Total Biaya Promo 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</si>
</sst>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14" xfId="0" applyFont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3" xfId="0" applyNumberFormat="1" applyFont="1" applyBorder="1"/>
    <xf numFmtId="0" fontId="3" fillId="0" borderId="3" xfId="0" applyFont="1" applyBorder="1"/>
    <xf numFmtId="164" fontId="3" fillId="0" borderId="11" xfId="0" applyNumberFormat="1" applyFont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2" borderId="14" xfId="0" applyNumberFormat="1" applyFont="1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164" fontId="0" fillId="0" borderId="3" xfId="1" applyNumberFormat="1" applyFont="1" applyBorder="1"/>
    <xf numFmtId="164" fontId="5" fillId="0" borderId="3" xfId="1" applyNumberFormat="1" applyFont="1" applyBorder="1"/>
    <xf numFmtId="0" fontId="3" fillId="0" borderId="0" xfId="0" applyFont="1" applyAlignment="1">
      <alignment horizontal="left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2" borderId="17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18" xfId="0" applyFont="1" applyBorder="1"/>
    <xf numFmtId="0" fontId="6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tabSelected="1" zoomScale="80" zoomScaleNormal="80" workbookViewId="0">
      <selection activeCell="D32" sqref="D32"/>
    </sheetView>
  </sheetViews>
  <sheetFormatPr defaultRowHeight="14.25" x14ac:dyDescent="0.2"/>
  <cols>
    <col min="1" max="1" width="4" style="31" bestFit="1" customWidth="1"/>
    <col min="2" max="2" width="21.140625" style="31" bestFit="1" customWidth="1"/>
    <col min="3" max="3" width="41.85546875" style="31" bestFit="1" customWidth="1"/>
    <col min="4" max="4" width="88.42578125" style="31" bestFit="1" customWidth="1"/>
    <col min="5" max="5" width="93" style="31" bestFit="1" customWidth="1"/>
    <col min="6" max="16384" width="9.140625" style="31"/>
  </cols>
  <sheetData>
    <row r="2" spans="1:5" x14ac:dyDescent="0.2">
      <c r="A2" s="68" t="s">
        <v>42</v>
      </c>
      <c r="B2" s="68"/>
      <c r="C2" s="68"/>
    </row>
    <row r="4" spans="1:5" ht="28.5" x14ac:dyDescent="0.2">
      <c r="A4" s="32" t="s">
        <v>0</v>
      </c>
      <c r="B4" s="33" t="s">
        <v>4</v>
      </c>
      <c r="C4" s="32" t="s">
        <v>1</v>
      </c>
      <c r="D4" s="34" t="s">
        <v>3</v>
      </c>
      <c r="E4" s="32" t="s">
        <v>2</v>
      </c>
    </row>
    <row r="5" spans="1:5" x14ac:dyDescent="0.2">
      <c r="A5" s="35">
        <v>1</v>
      </c>
      <c r="B5" s="36" t="s">
        <v>101</v>
      </c>
      <c r="C5" s="37" t="s">
        <v>21</v>
      </c>
      <c r="D5" s="37" t="s">
        <v>43</v>
      </c>
      <c r="E5" s="37" t="s">
        <v>104</v>
      </c>
    </row>
    <row r="6" spans="1:5" x14ac:dyDescent="0.2">
      <c r="A6" s="35">
        <v>2</v>
      </c>
      <c r="B6" s="36" t="s">
        <v>102</v>
      </c>
      <c r="C6" s="37" t="s">
        <v>103</v>
      </c>
      <c r="D6" s="37" t="s">
        <v>43</v>
      </c>
      <c r="E6" s="37" t="s">
        <v>105</v>
      </c>
    </row>
    <row r="7" spans="1:5" x14ac:dyDescent="0.2">
      <c r="A7" s="35">
        <v>3</v>
      </c>
      <c r="B7" s="36" t="s">
        <v>101</v>
      </c>
      <c r="C7" s="37" t="s">
        <v>106</v>
      </c>
      <c r="D7" s="37" t="s">
        <v>45</v>
      </c>
      <c r="E7" s="37" t="s">
        <v>107</v>
      </c>
    </row>
    <row r="8" spans="1:5" x14ac:dyDescent="0.2">
      <c r="A8" s="35">
        <v>4</v>
      </c>
      <c r="B8" s="36" t="s">
        <v>109</v>
      </c>
      <c r="C8" s="37" t="s">
        <v>46</v>
      </c>
      <c r="D8" s="37" t="s">
        <v>45</v>
      </c>
      <c r="E8" s="37" t="s">
        <v>108</v>
      </c>
    </row>
    <row r="9" spans="1:5" x14ac:dyDescent="0.2">
      <c r="A9" s="35">
        <v>5</v>
      </c>
      <c r="B9" s="36" t="s">
        <v>102</v>
      </c>
      <c r="C9" s="37" t="s">
        <v>24</v>
      </c>
      <c r="D9" s="37" t="s">
        <v>45</v>
      </c>
      <c r="E9" s="37" t="s">
        <v>111</v>
      </c>
    </row>
    <row r="10" spans="1:5" x14ac:dyDescent="0.2">
      <c r="A10" s="35">
        <v>6</v>
      </c>
      <c r="B10" s="36" t="s">
        <v>110</v>
      </c>
      <c r="C10" s="37" t="s">
        <v>46</v>
      </c>
      <c r="D10" s="37" t="s">
        <v>45</v>
      </c>
      <c r="E10" s="37" t="s">
        <v>108</v>
      </c>
    </row>
    <row r="11" spans="1:5" x14ac:dyDescent="0.2">
      <c r="A11" s="35">
        <v>7</v>
      </c>
      <c r="B11" s="36" t="s">
        <v>101</v>
      </c>
      <c r="C11" s="37" t="s">
        <v>113</v>
      </c>
      <c r="D11" s="37" t="s">
        <v>114</v>
      </c>
      <c r="E11" s="37" t="s">
        <v>115</v>
      </c>
    </row>
    <row r="12" spans="1:5" x14ac:dyDescent="0.2">
      <c r="A12" s="35">
        <v>8</v>
      </c>
      <c r="B12" s="36" t="s">
        <v>112</v>
      </c>
      <c r="C12" s="37" t="s">
        <v>47</v>
      </c>
      <c r="D12" s="37" t="s">
        <v>44</v>
      </c>
      <c r="E12" s="37" t="s">
        <v>116</v>
      </c>
    </row>
    <row r="13" spans="1:5" x14ac:dyDescent="0.2">
      <c r="A13" s="35">
        <v>9</v>
      </c>
      <c r="B13" s="36" t="s">
        <v>101</v>
      </c>
      <c r="C13" s="37" t="s">
        <v>117</v>
      </c>
      <c r="D13" s="37" t="s">
        <v>45</v>
      </c>
      <c r="E13" s="37" t="s">
        <v>120</v>
      </c>
    </row>
    <row r="14" spans="1:5" x14ac:dyDescent="0.2">
      <c r="A14" s="35">
        <v>10</v>
      </c>
      <c r="B14" s="36" t="s">
        <v>118</v>
      </c>
      <c r="C14" s="37" t="s">
        <v>119</v>
      </c>
      <c r="D14" s="37" t="s">
        <v>45</v>
      </c>
      <c r="E14" s="37" t="s">
        <v>121</v>
      </c>
    </row>
    <row r="15" spans="1:5" x14ac:dyDescent="0.2">
      <c r="A15" s="35">
        <v>11</v>
      </c>
      <c r="B15" s="36" t="s">
        <v>102</v>
      </c>
      <c r="C15" s="102" t="s">
        <v>48</v>
      </c>
      <c r="D15" s="37" t="s">
        <v>45</v>
      </c>
      <c r="E15" s="37" t="s">
        <v>122</v>
      </c>
    </row>
    <row r="16" spans="1:5" x14ac:dyDescent="0.2">
      <c r="A16" s="35">
        <v>12</v>
      </c>
      <c r="B16" s="36" t="s">
        <v>126</v>
      </c>
      <c r="C16" s="103" t="s">
        <v>123</v>
      </c>
      <c r="D16" s="41" t="s">
        <v>129</v>
      </c>
      <c r="E16" s="37" t="s">
        <v>130</v>
      </c>
    </row>
    <row r="17" spans="1:5" x14ac:dyDescent="0.2">
      <c r="A17" s="35">
        <v>13</v>
      </c>
      <c r="B17" s="101" t="s">
        <v>127</v>
      </c>
      <c r="C17" s="103" t="s">
        <v>124</v>
      </c>
      <c r="D17" s="41" t="s">
        <v>49</v>
      </c>
      <c r="E17" s="37" t="s">
        <v>131</v>
      </c>
    </row>
    <row r="18" spans="1:5" x14ac:dyDescent="0.2">
      <c r="A18" s="35">
        <v>14</v>
      </c>
      <c r="B18" s="36" t="s">
        <v>128</v>
      </c>
      <c r="C18" s="103" t="s">
        <v>125</v>
      </c>
      <c r="D18" s="41" t="s">
        <v>49</v>
      </c>
      <c r="E18" s="37" t="s">
        <v>132</v>
      </c>
    </row>
    <row r="19" spans="1:5" x14ac:dyDescent="0.2">
      <c r="A19" s="35">
        <v>15</v>
      </c>
      <c r="B19" s="42" t="s">
        <v>40</v>
      </c>
      <c r="C19" s="37" t="s">
        <v>22</v>
      </c>
      <c r="D19" s="37" t="s">
        <v>43</v>
      </c>
      <c r="E19" s="37" t="s">
        <v>139</v>
      </c>
    </row>
    <row r="20" spans="1:5" x14ac:dyDescent="0.2">
      <c r="A20" s="35">
        <v>16</v>
      </c>
      <c r="B20" s="42" t="s">
        <v>133</v>
      </c>
      <c r="C20" s="37" t="s">
        <v>22</v>
      </c>
      <c r="D20" s="37" t="s">
        <v>43</v>
      </c>
      <c r="E20" s="37" t="s">
        <v>139</v>
      </c>
    </row>
    <row r="21" spans="1:5" x14ac:dyDescent="0.2">
      <c r="A21" s="35">
        <v>17</v>
      </c>
      <c r="B21" s="42" t="s">
        <v>134</v>
      </c>
      <c r="C21" s="37" t="s">
        <v>22</v>
      </c>
      <c r="D21" s="37" t="s">
        <v>43</v>
      </c>
      <c r="E21" s="37" t="s">
        <v>139</v>
      </c>
    </row>
    <row r="22" spans="1:5" x14ac:dyDescent="0.2">
      <c r="A22" s="35">
        <v>18</v>
      </c>
      <c r="B22" s="42" t="s">
        <v>40</v>
      </c>
      <c r="C22" s="37" t="s">
        <v>50</v>
      </c>
      <c r="D22" s="37" t="s">
        <v>136</v>
      </c>
      <c r="E22" s="37" t="s">
        <v>141</v>
      </c>
    </row>
    <row r="23" spans="1:5" x14ac:dyDescent="0.2">
      <c r="A23" s="104">
        <v>20</v>
      </c>
      <c r="B23" s="105" t="s">
        <v>135</v>
      </c>
      <c r="C23" s="102" t="s">
        <v>51</v>
      </c>
      <c r="D23" s="102" t="s">
        <v>136</v>
      </c>
      <c r="E23" s="37" t="s">
        <v>141</v>
      </c>
    </row>
    <row r="24" spans="1:5" ht="15" x14ac:dyDescent="0.2">
      <c r="A24" s="106">
        <v>21</v>
      </c>
      <c r="B24" s="42" t="s">
        <v>137</v>
      </c>
      <c r="C24" s="107" t="s">
        <v>98</v>
      </c>
      <c r="D24" s="41" t="s">
        <v>129</v>
      </c>
      <c r="E24" s="37" t="s">
        <v>138</v>
      </c>
    </row>
    <row r="25" spans="1:5" x14ac:dyDescent="0.2">
      <c r="D25" s="38" t="s">
        <v>20</v>
      </c>
      <c r="E25" s="39">
        <v>677500000</v>
      </c>
    </row>
    <row r="26" spans="1:5" x14ac:dyDescent="0.2">
      <c r="D26" s="38" t="s">
        <v>19</v>
      </c>
      <c r="E26" s="40">
        <v>883146250</v>
      </c>
    </row>
    <row r="27" spans="1:5" x14ac:dyDescent="0.2">
      <c r="D27" s="38" t="s">
        <v>142</v>
      </c>
      <c r="E27" s="40">
        <f>SUM(E25:E26)</f>
        <v>1560646250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zoomScale="80" zoomScaleNormal="80" workbookViewId="0">
      <pane xSplit="2" ySplit="4" topLeftCell="D35" activePane="bottomRight" state="frozen"/>
      <selection pane="topRight" activeCell="C1" sqref="C1"/>
      <selection pane="bottomLeft" activeCell="A5" sqref="A5"/>
      <selection pane="bottomRight" activeCell="H60" sqref="H60"/>
    </sheetView>
  </sheetViews>
  <sheetFormatPr defaultRowHeight="15" x14ac:dyDescent="0.25"/>
  <cols>
    <col min="1" max="1" width="11.710937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8.85546875" bestFit="1" customWidth="1"/>
    <col min="6" max="6" width="15.28515625" customWidth="1"/>
    <col min="7" max="7" width="22.5703125" bestFit="1" customWidth="1"/>
    <col min="8" max="8" width="20" bestFit="1" customWidth="1"/>
    <col min="9" max="9" width="17.5703125" bestFit="1" customWidth="1"/>
  </cols>
  <sheetData>
    <row r="2" spans="1:9" ht="15.75" thickBot="1" x14ac:dyDescent="0.3"/>
    <row r="3" spans="1:9" ht="16.5" thickBot="1" x14ac:dyDescent="0.3">
      <c r="A3" s="84" t="s">
        <v>5</v>
      </c>
      <c r="B3" s="85"/>
      <c r="C3" s="85"/>
      <c r="D3" s="86"/>
      <c r="E3" s="87" t="s">
        <v>6</v>
      </c>
      <c r="F3" s="87"/>
      <c r="G3" s="87"/>
      <c r="H3" s="87"/>
      <c r="I3" s="87"/>
    </row>
    <row r="4" spans="1:9" ht="15.75" thickBot="1" x14ac:dyDescent="0.3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 x14ac:dyDescent="0.25">
      <c r="A5" s="91" t="s">
        <v>15</v>
      </c>
      <c r="B5" s="81" t="s">
        <v>23</v>
      </c>
      <c r="C5" s="81" t="s">
        <v>63</v>
      </c>
      <c r="D5" s="7" t="s">
        <v>52</v>
      </c>
      <c r="E5" s="88">
        <v>120000000</v>
      </c>
      <c r="F5" s="8">
        <v>31003</v>
      </c>
      <c r="G5" s="9">
        <f t="shared" ref="G5:G22" si="0">F5*1.1</f>
        <v>34103.300000000003</v>
      </c>
      <c r="H5" s="22">
        <f>G5*800</f>
        <v>27282640.000000004</v>
      </c>
      <c r="I5" s="69">
        <f>E5+H5+H6+H7+H8</f>
        <v>316694080</v>
      </c>
    </row>
    <row r="6" spans="1:9" ht="13.5" customHeight="1" x14ac:dyDescent="0.25">
      <c r="A6" s="92"/>
      <c r="B6" s="82"/>
      <c r="C6" s="82"/>
      <c r="D6" s="26" t="s">
        <v>53</v>
      </c>
      <c r="E6" s="89"/>
      <c r="F6" s="18">
        <v>52454</v>
      </c>
      <c r="G6" s="23">
        <f t="shared" si="0"/>
        <v>57699.4</v>
      </c>
      <c r="H6" s="24">
        <f>G6*700</f>
        <v>40389580</v>
      </c>
      <c r="I6" s="70"/>
    </row>
    <row r="7" spans="1:9" ht="13.5" customHeight="1" x14ac:dyDescent="0.25">
      <c r="A7" s="92"/>
      <c r="B7" s="82"/>
      <c r="C7" s="82"/>
      <c r="D7" s="26" t="s">
        <v>54</v>
      </c>
      <c r="E7" s="89"/>
      <c r="F7" s="18">
        <v>251529</v>
      </c>
      <c r="G7" s="23">
        <f t="shared" si="0"/>
        <v>276681.90000000002</v>
      </c>
      <c r="H7" s="24">
        <f>G7*400</f>
        <v>110672760.00000001</v>
      </c>
      <c r="I7" s="70"/>
    </row>
    <row r="8" spans="1:9" ht="13.5" customHeight="1" thickBot="1" x14ac:dyDescent="0.3">
      <c r="A8" s="92"/>
      <c r="B8" s="83"/>
      <c r="C8" s="83"/>
      <c r="D8" s="21" t="s">
        <v>55</v>
      </c>
      <c r="E8" s="90"/>
      <c r="F8" s="10">
        <v>33362</v>
      </c>
      <c r="G8" s="25">
        <f t="shared" si="0"/>
        <v>36698.200000000004</v>
      </c>
      <c r="H8" s="11">
        <f>G8*500</f>
        <v>18349100.000000004</v>
      </c>
      <c r="I8" s="71"/>
    </row>
    <row r="9" spans="1:9" ht="13.5" customHeight="1" x14ac:dyDescent="0.25">
      <c r="A9" s="92"/>
      <c r="B9" s="81" t="s">
        <v>56</v>
      </c>
      <c r="C9" s="81" t="s">
        <v>62</v>
      </c>
      <c r="D9" s="7" t="s">
        <v>59</v>
      </c>
      <c r="E9" s="88">
        <v>0</v>
      </c>
      <c r="F9" s="8">
        <v>31003</v>
      </c>
      <c r="G9" s="9">
        <f t="shared" si="0"/>
        <v>34103.300000000003</v>
      </c>
      <c r="H9" s="22">
        <f>G9*1000</f>
        <v>34103300</v>
      </c>
      <c r="I9" s="69">
        <f>H9+H10+H11+H12</f>
        <v>278455155.00000006</v>
      </c>
    </row>
    <row r="10" spans="1:9" ht="13.5" customHeight="1" x14ac:dyDescent="0.25">
      <c r="A10" s="92"/>
      <c r="B10" s="82"/>
      <c r="C10" s="82"/>
      <c r="D10" s="26" t="s">
        <v>58</v>
      </c>
      <c r="E10" s="89"/>
      <c r="F10" s="18">
        <v>52454</v>
      </c>
      <c r="G10" s="23">
        <f t="shared" si="0"/>
        <v>57699.4</v>
      </c>
      <c r="H10" s="24">
        <f>G10*800</f>
        <v>46159520</v>
      </c>
      <c r="I10" s="70"/>
    </row>
    <row r="11" spans="1:9" ht="13.5" customHeight="1" x14ac:dyDescent="0.25">
      <c r="A11" s="92"/>
      <c r="B11" s="82"/>
      <c r="C11" s="82"/>
      <c r="D11" s="26" t="s">
        <v>57</v>
      </c>
      <c r="E11" s="89"/>
      <c r="F11" s="18">
        <v>251529</v>
      </c>
      <c r="G11" s="23">
        <f t="shared" si="0"/>
        <v>276681.90000000002</v>
      </c>
      <c r="H11" s="24">
        <f>G11*650</f>
        <v>179843235.00000003</v>
      </c>
      <c r="I11" s="70"/>
    </row>
    <row r="12" spans="1:9" ht="13.5" customHeight="1" thickBot="1" x14ac:dyDescent="0.3">
      <c r="A12" s="92"/>
      <c r="B12" s="83"/>
      <c r="C12" s="83"/>
      <c r="D12" s="21" t="s">
        <v>55</v>
      </c>
      <c r="E12" s="90"/>
      <c r="F12" s="10">
        <v>33362</v>
      </c>
      <c r="G12" s="25">
        <f t="shared" si="0"/>
        <v>36698.200000000004</v>
      </c>
      <c r="H12" s="11">
        <f>G12*500</f>
        <v>18349100.000000004</v>
      </c>
      <c r="I12" s="71"/>
    </row>
    <row r="13" spans="1:9" ht="13.5" customHeight="1" x14ac:dyDescent="0.25">
      <c r="A13" s="92"/>
      <c r="B13" s="81" t="s">
        <v>65</v>
      </c>
      <c r="C13" s="81" t="s">
        <v>64</v>
      </c>
      <c r="D13" s="16" t="s">
        <v>35</v>
      </c>
      <c r="E13" s="88">
        <v>0</v>
      </c>
      <c r="F13" s="8">
        <v>98246</v>
      </c>
      <c r="G13" s="9">
        <f t="shared" si="0"/>
        <v>108070.6</v>
      </c>
      <c r="H13" s="22">
        <f>G13*500</f>
        <v>54035300</v>
      </c>
      <c r="I13" s="69">
        <f>H13+H14+H15</f>
        <v>317950490</v>
      </c>
    </row>
    <row r="14" spans="1:9" ht="13.5" customHeight="1" x14ac:dyDescent="0.25">
      <c r="A14" s="92"/>
      <c r="B14" s="82"/>
      <c r="C14" s="82"/>
      <c r="D14" s="17" t="s">
        <v>60</v>
      </c>
      <c r="E14" s="89"/>
      <c r="F14" s="18">
        <v>54524</v>
      </c>
      <c r="G14" s="23">
        <f t="shared" si="0"/>
        <v>59976.4</v>
      </c>
      <c r="H14" s="24">
        <f>G14*1400</f>
        <v>83966960</v>
      </c>
      <c r="I14" s="70"/>
    </row>
    <row r="15" spans="1:9" ht="13.5" customHeight="1" thickBot="1" x14ac:dyDescent="0.3">
      <c r="A15" s="92"/>
      <c r="B15" s="83"/>
      <c r="C15" s="83"/>
      <c r="D15" s="19" t="s">
        <v>61</v>
      </c>
      <c r="E15" s="90"/>
      <c r="F15" s="10">
        <v>96229</v>
      </c>
      <c r="G15" s="25">
        <f t="shared" si="0"/>
        <v>105851.90000000001</v>
      </c>
      <c r="H15" s="11">
        <f>G15*1700</f>
        <v>179948230</v>
      </c>
      <c r="I15" s="71"/>
    </row>
    <row r="16" spans="1:9" ht="13.5" customHeight="1" x14ac:dyDescent="0.25">
      <c r="A16" s="92"/>
      <c r="B16" s="81" t="s">
        <v>37</v>
      </c>
      <c r="C16" s="81" t="s">
        <v>66</v>
      </c>
      <c r="D16" s="16" t="s">
        <v>68</v>
      </c>
      <c r="E16" s="88">
        <v>0</v>
      </c>
      <c r="F16" s="8">
        <v>27124</v>
      </c>
      <c r="G16" s="9">
        <f t="shared" si="0"/>
        <v>29836.400000000001</v>
      </c>
      <c r="H16" s="22">
        <f>G16*1800</f>
        <v>53705520</v>
      </c>
      <c r="I16" s="69">
        <f>H16+H17</f>
        <v>191314420.00000003</v>
      </c>
    </row>
    <row r="17" spans="1:9" ht="13.5" customHeight="1" thickBot="1" x14ac:dyDescent="0.3">
      <c r="A17" s="92"/>
      <c r="B17" s="83"/>
      <c r="C17" s="83"/>
      <c r="D17" s="19" t="s">
        <v>67</v>
      </c>
      <c r="E17" s="90"/>
      <c r="F17" s="10">
        <v>48115</v>
      </c>
      <c r="G17" s="25">
        <f t="shared" si="0"/>
        <v>52926.500000000007</v>
      </c>
      <c r="H17" s="11">
        <f>G17*2600</f>
        <v>137608900.00000003</v>
      </c>
      <c r="I17" s="71"/>
    </row>
    <row r="18" spans="1:9" ht="13.5" customHeight="1" x14ac:dyDescent="0.25">
      <c r="A18" s="92"/>
      <c r="B18" s="81" t="s">
        <v>28</v>
      </c>
      <c r="C18" s="94" t="s">
        <v>62</v>
      </c>
      <c r="D18" s="16" t="s">
        <v>35</v>
      </c>
      <c r="E18" s="95">
        <v>120000000</v>
      </c>
      <c r="F18" s="8">
        <v>98246</v>
      </c>
      <c r="G18" s="9">
        <f t="shared" si="0"/>
        <v>108070.6</v>
      </c>
      <c r="H18" s="22">
        <f>G18*500</f>
        <v>54035300</v>
      </c>
      <c r="I18" s="69">
        <f>E18+H18+H19+H20</f>
        <v>437950490</v>
      </c>
    </row>
    <row r="19" spans="1:9" ht="13.5" customHeight="1" x14ac:dyDescent="0.25">
      <c r="A19" s="92"/>
      <c r="B19" s="82"/>
      <c r="C19" s="82"/>
      <c r="D19" s="17" t="s">
        <v>60</v>
      </c>
      <c r="E19" s="89"/>
      <c r="F19" s="18">
        <v>54524</v>
      </c>
      <c r="G19" s="23">
        <f t="shared" si="0"/>
        <v>59976.4</v>
      </c>
      <c r="H19" s="24">
        <f>G19*1400</f>
        <v>83966960</v>
      </c>
      <c r="I19" s="70"/>
    </row>
    <row r="20" spans="1:9" ht="13.5" customHeight="1" thickBot="1" x14ac:dyDescent="0.3">
      <c r="A20" s="92"/>
      <c r="B20" s="83"/>
      <c r="C20" s="82"/>
      <c r="D20" s="19" t="s">
        <v>61</v>
      </c>
      <c r="E20" s="96"/>
      <c r="F20" s="10">
        <v>96229</v>
      </c>
      <c r="G20" s="25">
        <f t="shared" si="0"/>
        <v>105851.90000000001</v>
      </c>
      <c r="H20" s="11">
        <f>G20*1700</f>
        <v>179948230</v>
      </c>
      <c r="I20" s="71"/>
    </row>
    <row r="21" spans="1:9" ht="13.5" customHeight="1" x14ac:dyDescent="0.25">
      <c r="A21" s="92"/>
      <c r="B21" s="81" t="s">
        <v>37</v>
      </c>
      <c r="C21" s="81" t="s">
        <v>69</v>
      </c>
      <c r="D21" s="16" t="s">
        <v>68</v>
      </c>
      <c r="E21" s="78"/>
      <c r="F21" s="8">
        <v>27124</v>
      </c>
      <c r="G21" s="9">
        <f t="shared" si="0"/>
        <v>29836.400000000001</v>
      </c>
      <c r="H21" s="22">
        <f>G21*1800</f>
        <v>53705520</v>
      </c>
      <c r="I21" s="69">
        <f>H21+H22</f>
        <v>191314420.00000003</v>
      </c>
    </row>
    <row r="22" spans="1:9" ht="13.5" customHeight="1" thickBot="1" x14ac:dyDescent="0.3">
      <c r="A22" s="93"/>
      <c r="B22" s="83"/>
      <c r="C22" s="83"/>
      <c r="D22" s="19" t="s">
        <v>67</v>
      </c>
      <c r="E22" s="80"/>
      <c r="F22" s="10">
        <v>48115</v>
      </c>
      <c r="G22" s="25">
        <f t="shared" si="0"/>
        <v>52926.500000000007</v>
      </c>
      <c r="H22" s="11">
        <f>G22*2600</f>
        <v>137608900.00000003</v>
      </c>
      <c r="I22" s="71"/>
    </row>
    <row r="23" spans="1:9" ht="13.5" customHeight="1" x14ac:dyDescent="0.25">
      <c r="A23" s="91" t="s">
        <v>18</v>
      </c>
      <c r="B23" s="75" t="s">
        <v>56</v>
      </c>
      <c r="C23" s="75" t="s">
        <v>63</v>
      </c>
      <c r="D23" s="7" t="s">
        <v>59</v>
      </c>
      <c r="E23" s="78">
        <v>0</v>
      </c>
      <c r="F23" s="8">
        <v>8403</v>
      </c>
      <c r="G23" s="9">
        <f t="shared" ref="G23:G35" si="1">F23*1.3</f>
        <v>10923.9</v>
      </c>
      <c r="H23" s="22">
        <f>G23*1000</f>
        <v>10923900</v>
      </c>
      <c r="I23" s="69">
        <f>E23+H23+H24+H25</f>
        <v>103526930</v>
      </c>
    </row>
    <row r="24" spans="1:9" ht="13.5" customHeight="1" x14ac:dyDescent="0.25">
      <c r="A24" s="92"/>
      <c r="B24" s="76"/>
      <c r="C24" s="76"/>
      <c r="D24" s="26" t="s">
        <v>58</v>
      </c>
      <c r="E24" s="79"/>
      <c r="F24" s="18">
        <v>9627</v>
      </c>
      <c r="G24" s="23">
        <f t="shared" si="1"/>
        <v>12515.1</v>
      </c>
      <c r="H24" s="24">
        <f>G24*800</f>
        <v>10012080</v>
      </c>
      <c r="I24" s="70"/>
    </row>
    <row r="25" spans="1:9" ht="13.5" customHeight="1" thickBot="1" x14ac:dyDescent="0.3">
      <c r="A25" s="92"/>
      <c r="B25" s="77"/>
      <c r="C25" s="77"/>
      <c r="D25" s="21" t="s">
        <v>70</v>
      </c>
      <c r="E25" s="80"/>
      <c r="F25" s="10">
        <v>127063</v>
      </c>
      <c r="G25" s="25">
        <f t="shared" si="1"/>
        <v>165181.9</v>
      </c>
      <c r="H25" s="11">
        <f>G25*500</f>
        <v>82590950</v>
      </c>
      <c r="I25" s="71"/>
    </row>
    <row r="26" spans="1:9" ht="13.5" customHeight="1" x14ac:dyDescent="0.25">
      <c r="A26" s="92"/>
      <c r="B26" s="75" t="s">
        <v>23</v>
      </c>
      <c r="C26" s="75" t="s">
        <v>62</v>
      </c>
      <c r="D26" s="7" t="s">
        <v>59</v>
      </c>
      <c r="E26" s="78">
        <v>65000000</v>
      </c>
      <c r="F26" s="8">
        <v>8403</v>
      </c>
      <c r="G26" s="9">
        <f t="shared" si="1"/>
        <v>10923.9</v>
      </c>
      <c r="H26" s="22">
        <f>G26*1000</f>
        <v>10923900</v>
      </c>
      <c r="I26" s="69">
        <f>E26+H26+H27+H28</f>
        <v>168526930</v>
      </c>
    </row>
    <row r="27" spans="1:9" ht="13.5" customHeight="1" x14ac:dyDescent="0.25">
      <c r="A27" s="92"/>
      <c r="B27" s="76"/>
      <c r="C27" s="76"/>
      <c r="D27" s="26" t="s">
        <v>58</v>
      </c>
      <c r="E27" s="79"/>
      <c r="F27" s="18">
        <v>9627</v>
      </c>
      <c r="G27" s="23">
        <f t="shared" si="1"/>
        <v>12515.1</v>
      </c>
      <c r="H27" s="24">
        <f>G27*800</f>
        <v>10012080</v>
      </c>
      <c r="I27" s="70"/>
    </row>
    <row r="28" spans="1:9" ht="13.5" customHeight="1" thickBot="1" x14ac:dyDescent="0.3">
      <c r="A28" s="92"/>
      <c r="B28" s="77"/>
      <c r="C28" s="77"/>
      <c r="D28" s="21" t="s">
        <v>70</v>
      </c>
      <c r="E28" s="79"/>
      <c r="F28" s="10">
        <v>127063</v>
      </c>
      <c r="G28" s="25">
        <f t="shared" si="1"/>
        <v>165181.9</v>
      </c>
      <c r="H28" s="11">
        <f>G28*500</f>
        <v>82590950</v>
      </c>
      <c r="I28" s="71"/>
    </row>
    <row r="29" spans="1:9" ht="13.5" customHeight="1" x14ac:dyDescent="0.25">
      <c r="A29" s="92"/>
      <c r="B29" s="81" t="s">
        <v>65</v>
      </c>
      <c r="C29" s="81" t="s">
        <v>64</v>
      </c>
      <c r="D29" s="16" t="s">
        <v>72</v>
      </c>
      <c r="E29" s="78"/>
      <c r="F29" s="8">
        <v>4400</v>
      </c>
      <c r="G29" s="9">
        <f t="shared" si="1"/>
        <v>5720</v>
      </c>
      <c r="H29" s="22">
        <f>G29*450</f>
        <v>2574000</v>
      </c>
      <c r="I29" s="69">
        <f>E29+H29+H30+H31</f>
        <v>94309280</v>
      </c>
    </row>
    <row r="30" spans="1:9" ht="13.5" customHeight="1" x14ac:dyDescent="0.25">
      <c r="A30" s="92"/>
      <c r="B30" s="82"/>
      <c r="C30" s="82"/>
      <c r="D30" s="17" t="s">
        <v>60</v>
      </c>
      <c r="E30" s="79"/>
      <c r="F30" s="18">
        <v>28164</v>
      </c>
      <c r="G30" s="23">
        <f t="shared" si="1"/>
        <v>36613.200000000004</v>
      </c>
      <c r="H30" s="24">
        <f>G30*1400</f>
        <v>51258480.000000007</v>
      </c>
      <c r="I30" s="70"/>
    </row>
    <row r="31" spans="1:9" ht="13.5" customHeight="1" thickBot="1" x14ac:dyDescent="0.3">
      <c r="A31" s="92"/>
      <c r="B31" s="83"/>
      <c r="C31" s="83"/>
      <c r="D31" s="19" t="s">
        <v>71</v>
      </c>
      <c r="E31" s="80"/>
      <c r="F31" s="10">
        <v>19460</v>
      </c>
      <c r="G31" s="25">
        <f t="shared" si="1"/>
        <v>25298</v>
      </c>
      <c r="H31" s="11">
        <f>G31*1600</f>
        <v>40476800</v>
      </c>
      <c r="I31" s="71"/>
    </row>
    <row r="32" spans="1:9" ht="13.5" customHeight="1" thickBot="1" x14ac:dyDescent="0.3">
      <c r="A32" s="92"/>
      <c r="B32" s="46" t="s">
        <v>73</v>
      </c>
      <c r="C32" s="46" t="s">
        <v>74</v>
      </c>
      <c r="D32" s="19" t="s">
        <v>71</v>
      </c>
      <c r="E32" s="44">
        <v>0</v>
      </c>
      <c r="F32" s="30">
        <v>19460</v>
      </c>
      <c r="G32" s="57">
        <f t="shared" si="1"/>
        <v>25298</v>
      </c>
      <c r="H32" s="58">
        <f>G32*1600</f>
        <v>40476800</v>
      </c>
      <c r="I32" s="54">
        <f>H32</f>
        <v>40476800</v>
      </c>
    </row>
    <row r="33" spans="1:9" ht="13.5" customHeight="1" x14ac:dyDescent="0.25">
      <c r="A33" s="92"/>
      <c r="B33" s="81" t="s">
        <v>28</v>
      </c>
      <c r="C33" s="81" t="s">
        <v>80</v>
      </c>
      <c r="D33" s="16" t="s">
        <v>35</v>
      </c>
      <c r="E33" s="88">
        <v>65000000</v>
      </c>
      <c r="F33" s="8">
        <v>4400</v>
      </c>
      <c r="G33" s="9">
        <f t="shared" si="1"/>
        <v>5720</v>
      </c>
      <c r="H33" s="22">
        <f>G33*450</f>
        <v>2574000</v>
      </c>
      <c r="I33" s="69">
        <f>E33+H33+H34+H35</f>
        <v>159309280</v>
      </c>
    </row>
    <row r="34" spans="1:9" ht="13.5" customHeight="1" x14ac:dyDescent="0.25">
      <c r="A34" s="92"/>
      <c r="B34" s="82"/>
      <c r="C34" s="82"/>
      <c r="D34" s="17" t="s">
        <v>36</v>
      </c>
      <c r="E34" s="89"/>
      <c r="F34" s="18">
        <v>28164</v>
      </c>
      <c r="G34" s="23">
        <f t="shared" si="1"/>
        <v>36613.200000000004</v>
      </c>
      <c r="H34" s="24">
        <f>G34*1400</f>
        <v>51258480.000000007</v>
      </c>
      <c r="I34" s="70"/>
    </row>
    <row r="35" spans="1:9" ht="13.5" customHeight="1" thickBot="1" x14ac:dyDescent="0.3">
      <c r="A35" s="92"/>
      <c r="B35" s="82"/>
      <c r="C35" s="82"/>
      <c r="D35" s="29" t="s">
        <v>34</v>
      </c>
      <c r="E35" s="89"/>
      <c r="F35" s="10">
        <v>19460</v>
      </c>
      <c r="G35" s="25">
        <f t="shared" si="1"/>
        <v>25298</v>
      </c>
      <c r="H35" s="11">
        <f>G35*1600</f>
        <v>40476800</v>
      </c>
      <c r="I35" s="71"/>
    </row>
    <row r="36" spans="1:9" ht="13.5" customHeight="1" thickBot="1" x14ac:dyDescent="0.3">
      <c r="A36" s="75" t="s">
        <v>38</v>
      </c>
      <c r="B36" s="56" t="s">
        <v>39</v>
      </c>
      <c r="C36" s="43" t="s">
        <v>79</v>
      </c>
      <c r="D36" s="59" t="s">
        <v>75</v>
      </c>
      <c r="E36" s="61">
        <v>115500000</v>
      </c>
      <c r="F36" s="30">
        <v>26323</v>
      </c>
      <c r="G36" s="57">
        <v>41556</v>
      </c>
      <c r="H36" s="58">
        <f>G36*1000</f>
        <v>41556000</v>
      </c>
      <c r="I36" s="30">
        <f>E36+H36</f>
        <v>157056000</v>
      </c>
    </row>
    <row r="37" spans="1:9" ht="13.5" customHeight="1" thickBot="1" x14ac:dyDescent="0.3">
      <c r="A37" s="76"/>
      <c r="B37" s="13" t="s">
        <v>76</v>
      </c>
      <c r="C37" s="49" t="s">
        <v>81</v>
      </c>
      <c r="D37" s="7" t="s">
        <v>78</v>
      </c>
      <c r="E37" s="53">
        <v>0</v>
      </c>
      <c r="F37" s="55">
        <v>76570</v>
      </c>
      <c r="G37" s="51">
        <v>153140</v>
      </c>
      <c r="H37" s="60">
        <f>G37*1400</f>
        <v>214396000</v>
      </c>
      <c r="I37" s="55">
        <f>H37</f>
        <v>214396000</v>
      </c>
    </row>
    <row r="38" spans="1:9" ht="13.5" customHeight="1" thickBot="1" x14ac:dyDescent="0.3">
      <c r="A38" s="76"/>
      <c r="B38" s="47" t="s">
        <v>56</v>
      </c>
      <c r="C38" s="43" t="s">
        <v>82</v>
      </c>
      <c r="D38" s="7" t="s">
        <v>77</v>
      </c>
      <c r="E38" s="52">
        <v>0</v>
      </c>
      <c r="F38" s="54">
        <v>308789</v>
      </c>
      <c r="G38" s="48">
        <v>330690</v>
      </c>
      <c r="H38" s="62">
        <f>G38*1400</f>
        <v>462966000</v>
      </c>
      <c r="I38" s="48">
        <f>H38</f>
        <v>462966000</v>
      </c>
    </row>
    <row r="39" spans="1:9" ht="13.5" customHeight="1" x14ac:dyDescent="0.25">
      <c r="A39" s="72" t="s">
        <v>16</v>
      </c>
      <c r="B39" s="75" t="s">
        <v>23</v>
      </c>
      <c r="C39" s="75" t="s">
        <v>83</v>
      </c>
      <c r="D39" s="7" t="s">
        <v>90</v>
      </c>
      <c r="E39" s="78">
        <v>35000000</v>
      </c>
      <c r="F39" s="44">
        <v>12055</v>
      </c>
      <c r="G39" s="44">
        <f t="shared" ref="G39:G50" si="2">F39*1.1</f>
        <v>13260.500000000002</v>
      </c>
      <c r="H39" s="27">
        <f>G39*1000</f>
        <v>13260500.000000002</v>
      </c>
      <c r="I39" s="69">
        <f>E39+H39+H40+H41+H42</f>
        <v>103796200</v>
      </c>
    </row>
    <row r="40" spans="1:9" ht="13.5" customHeight="1" x14ac:dyDescent="0.25">
      <c r="A40" s="73"/>
      <c r="B40" s="76"/>
      <c r="C40" s="76"/>
      <c r="D40" s="26" t="s">
        <v>89</v>
      </c>
      <c r="E40" s="79"/>
      <c r="F40" s="18">
        <v>13410</v>
      </c>
      <c r="G40" s="45">
        <f t="shared" si="2"/>
        <v>14751.000000000002</v>
      </c>
      <c r="H40" s="63">
        <f>G40*800</f>
        <v>11800800.000000002</v>
      </c>
      <c r="I40" s="70"/>
    </row>
    <row r="41" spans="1:9" ht="13.5" customHeight="1" x14ac:dyDescent="0.25">
      <c r="A41" s="73"/>
      <c r="B41" s="76"/>
      <c r="C41" s="76"/>
      <c r="D41" s="26" t="s">
        <v>87</v>
      </c>
      <c r="E41" s="79"/>
      <c r="F41" s="18">
        <v>74018</v>
      </c>
      <c r="G41" s="45">
        <f t="shared" si="2"/>
        <v>81419.8</v>
      </c>
      <c r="H41" s="63">
        <f>G41*500</f>
        <v>40709900</v>
      </c>
      <c r="I41" s="70"/>
    </row>
    <row r="42" spans="1:9" ht="13.5" customHeight="1" thickBot="1" x14ac:dyDescent="0.3">
      <c r="A42" s="73"/>
      <c r="B42" s="77"/>
      <c r="C42" s="77"/>
      <c r="D42" s="21" t="s">
        <v>88</v>
      </c>
      <c r="E42" s="80"/>
      <c r="F42" s="10">
        <v>5500</v>
      </c>
      <c r="G42" s="50">
        <f t="shared" si="2"/>
        <v>6050.0000000000009</v>
      </c>
      <c r="H42" s="28">
        <f>G42*500</f>
        <v>3025000.0000000005</v>
      </c>
      <c r="I42" s="71"/>
    </row>
    <row r="43" spans="1:9" ht="13.5" customHeight="1" x14ac:dyDescent="0.25">
      <c r="A43" s="73"/>
      <c r="B43" s="75" t="s">
        <v>23</v>
      </c>
      <c r="C43" s="75" t="s">
        <v>84</v>
      </c>
      <c r="D43" s="7" t="s">
        <v>90</v>
      </c>
      <c r="E43" s="78">
        <v>35000000</v>
      </c>
      <c r="F43" s="44">
        <v>12055</v>
      </c>
      <c r="G43" s="44">
        <f t="shared" si="2"/>
        <v>13260.500000000002</v>
      </c>
      <c r="H43" s="27">
        <f>G43*1000</f>
        <v>13260500.000000002</v>
      </c>
      <c r="I43" s="69">
        <f>E43+H43+H44+H45+H46</f>
        <v>103796200</v>
      </c>
    </row>
    <row r="44" spans="1:9" ht="13.5" customHeight="1" x14ac:dyDescent="0.25">
      <c r="A44" s="73"/>
      <c r="B44" s="76"/>
      <c r="C44" s="76"/>
      <c r="D44" s="26" t="s">
        <v>89</v>
      </c>
      <c r="E44" s="79"/>
      <c r="F44" s="18">
        <v>13410</v>
      </c>
      <c r="G44" s="45">
        <f t="shared" si="2"/>
        <v>14751.000000000002</v>
      </c>
      <c r="H44" s="63">
        <f>G44*800</f>
        <v>11800800.000000002</v>
      </c>
      <c r="I44" s="70"/>
    </row>
    <row r="45" spans="1:9" ht="13.5" customHeight="1" x14ac:dyDescent="0.25">
      <c r="A45" s="73"/>
      <c r="B45" s="76"/>
      <c r="C45" s="76"/>
      <c r="D45" s="26" t="s">
        <v>87</v>
      </c>
      <c r="E45" s="79"/>
      <c r="F45" s="18">
        <v>74018</v>
      </c>
      <c r="G45" s="45">
        <f t="shared" si="2"/>
        <v>81419.8</v>
      </c>
      <c r="H45" s="63">
        <f>G45*500</f>
        <v>40709900</v>
      </c>
      <c r="I45" s="70"/>
    </row>
    <row r="46" spans="1:9" ht="13.5" customHeight="1" thickBot="1" x14ac:dyDescent="0.3">
      <c r="A46" s="73"/>
      <c r="B46" s="77"/>
      <c r="C46" s="77"/>
      <c r="D46" s="21" t="s">
        <v>88</v>
      </c>
      <c r="E46" s="80"/>
      <c r="F46" s="10">
        <v>5500</v>
      </c>
      <c r="G46" s="50">
        <f t="shared" si="2"/>
        <v>6050.0000000000009</v>
      </c>
      <c r="H46" s="28">
        <f>G46*500</f>
        <v>3025000.0000000005</v>
      </c>
      <c r="I46" s="71"/>
    </row>
    <row r="47" spans="1:9" ht="13.5" customHeight="1" x14ac:dyDescent="0.25">
      <c r="A47" s="73"/>
      <c r="B47" s="75" t="s">
        <v>23</v>
      </c>
      <c r="C47" s="75" t="s">
        <v>85</v>
      </c>
      <c r="D47" s="7" t="s">
        <v>90</v>
      </c>
      <c r="E47" s="78">
        <v>35000000</v>
      </c>
      <c r="F47" s="44">
        <v>12055</v>
      </c>
      <c r="G47" s="44">
        <f t="shared" si="2"/>
        <v>13260.500000000002</v>
      </c>
      <c r="H47" s="27">
        <f>G47*1000</f>
        <v>13260500.000000002</v>
      </c>
      <c r="I47" s="69">
        <f>E47+H47+H48+H49+H50</f>
        <v>103796200</v>
      </c>
    </row>
    <row r="48" spans="1:9" ht="13.5" customHeight="1" x14ac:dyDescent="0.25">
      <c r="A48" s="73"/>
      <c r="B48" s="76"/>
      <c r="C48" s="76"/>
      <c r="D48" s="26" t="s">
        <v>89</v>
      </c>
      <c r="E48" s="79"/>
      <c r="F48" s="18">
        <v>13410</v>
      </c>
      <c r="G48" s="45">
        <f t="shared" si="2"/>
        <v>14751.000000000002</v>
      </c>
      <c r="H48" s="63">
        <f>G48*800</f>
        <v>11800800.000000002</v>
      </c>
      <c r="I48" s="70"/>
    </row>
    <row r="49" spans="1:9" ht="13.5" customHeight="1" x14ac:dyDescent="0.25">
      <c r="A49" s="73"/>
      <c r="B49" s="76"/>
      <c r="C49" s="76"/>
      <c r="D49" s="26" t="s">
        <v>87</v>
      </c>
      <c r="E49" s="79"/>
      <c r="F49" s="18">
        <v>74018</v>
      </c>
      <c r="G49" s="45">
        <f t="shared" si="2"/>
        <v>81419.8</v>
      </c>
      <c r="H49" s="63">
        <f>G49*500</f>
        <v>40709900</v>
      </c>
      <c r="I49" s="70"/>
    </row>
    <row r="50" spans="1:9" ht="13.5" customHeight="1" thickBot="1" x14ac:dyDescent="0.3">
      <c r="A50" s="73"/>
      <c r="B50" s="77"/>
      <c r="C50" s="77"/>
      <c r="D50" s="21" t="s">
        <v>88</v>
      </c>
      <c r="E50" s="80"/>
      <c r="F50" s="10">
        <v>5500</v>
      </c>
      <c r="G50" s="50">
        <f t="shared" si="2"/>
        <v>6050.0000000000009</v>
      </c>
      <c r="H50" s="28">
        <f>G50*500</f>
        <v>3025000.0000000005</v>
      </c>
      <c r="I50" s="71"/>
    </row>
    <row r="51" spans="1:9" ht="13.5" customHeight="1" x14ac:dyDescent="0.25">
      <c r="A51" s="73"/>
      <c r="B51" s="75" t="s">
        <v>28</v>
      </c>
      <c r="C51" s="75" t="s">
        <v>83</v>
      </c>
      <c r="D51" s="108" t="s">
        <v>92</v>
      </c>
      <c r="E51" s="78">
        <v>16000000</v>
      </c>
      <c r="F51" s="8">
        <v>5198</v>
      </c>
      <c r="G51" s="44">
        <f t="shared" ref="G51:G54" si="3">F51*1.2</f>
        <v>6237.5999999999995</v>
      </c>
      <c r="H51" s="27">
        <f>G51*1000</f>
        <v>6237599.9999999991</v>
      </c>
      <c r="I51" s="69">
        <f>E51+H51+H52+H53+H54</f>
        <v>96115120</v>
      </c>
    </row>
    <row r="52" spans="1:9" ht="13.5" customHeight="1" thickBot="1" x14ac:dyDescent="0.3">
      <c r="A52" s="73"/>
      <c r="B52" s="76"/>
      <c r="C52" s="76"/>
      <c r="D52" s="109" t="s">
        <v>94</v>
      </c>
      <c r="E52" s="79"/>
      <c r="F52" s="18">
        <v>3198</v>
      </c>
      <c r="G52" s="45">
        <f t="shared" si="3"/>
        <v>3837.6</v>
      </c>
      <c r="H52" s="63">
        <f>G52*600</f>
        <v>2302560</v>
      </c>
      <c r="I52" s="70"/>
    </row>
    <row r="53" spans="1:9" ht="13.5" customHeight="1" x14ac:dyDescent="0.25">
      <c r="A53" s="73"/>
      <c r="B53" s="76"/>
      <c r="C53" s="76"/>
      <c r="D53" s="110" t="s">
        <v>95</v>
      </c>
      <c r="E53" s="79"/>
      <c r="F53" s="18">
        <v>6226</v>
      </c>
      <c r="G53" s="45">
        <f t="shared" si="3"/>
        <v>7471.2</v>
      </c>
      <c r="H53" s="63">
        <f>G53*1600</f>
        <v>11953920</v>
      </c>
      <c r="I53" s="70"/>
    </row>
    <row r="54" spans="1:9" ht="13.5" customHeight="1" thickBot="1" x14ac:dyDescent="0.3">
      <c r="A54" s="73"/>
      <c r="B54" s="77"/>
      <c r="C54" s="77"/>
      <c r="D54" s="111" t="s">
        <v>96</v>
      </c>
      <c r="E54" s="80"/>
      <c r="F54" s="10">
        <v>29226</v>
      </c>
      <c r="G54" s="50">
        <f t="shared" si="3"/>
        <v>35071.199999999997</v>
      </c>
      <c r="H54" s="28">
        <f>G54*1700</f>
        <v>59621039.999999993</v>
      </c>
      <c r="I54" s="71"/>
    </row>
    <row r="55" spans="1:9" x14ac:dyDescent="0.25">
      <c r="A55" s="73"/>
      <c r="B55" s="75" t="s">
        <v>140</v>
      </c>
      <c r="C55" s="75" t="s">
        <v>93</v>
      </c>
      <c r="D55" s="108" t="s">
        <v>92</v>
      </c>
      <c r="E55" s="78">
        <v>16000000</v>
      </c>
      <c r="F55" s="8">
        <v>5198</v>
      </c>
      <c r="G55" s="44">
        <f t="shared" ref="G55:G59" si="4">F55*1.2</f>
        <v>6237.5999999999995</v>
      </c>
      <c r="H55" s="27">
        <f>G55*1000</f>
        <v>6237599.9999999991</v>
      </c>
      <c r="I55" s="69">
        <f>E55+H55+H56+H57+H58</f>
        <v>96115120</v>
      </c>
    </row>
    <row r="56" spans="1:9" ht="15.75" thickBot="1" x14ac:dyDescent="0.3">
      <c r="A56" s="73"/>
      <c r="B56" s="76"/>
      <c r="C56" s="76"/>
      <c r="D56" s="109" t="s">
        <v>86</v>
      </c>
      <c r="E56" s="79"/>
      <c r="F56" s="18">
        <v>3198</v>
      </c>
      <c r="G56" s="45">
        <f t="shared" si="4"/>
        <v>3837.6</v>
      </c>
      <c r="H56" s="63">
        <f>G56*600</f>
        <v>2302560</v>
      </c>
      <c r="I56" s="70"/>
    </row>
    <row r="57" spans="1:9" x14ac:dyDescent="0.25">
      <c r="A57" s="73"/>
      <c r="B57" s="76"/>
      <c r="C57" s="76"/>
      <c r="D57" s="110" t="s">
        <v>91</v>
      </c>
      <c r="E57" s="79"/>
      <c r="F57" s="18">
        <v>6226</v>
      </c>
      <c r="G57" s="45">
        <f t="shared" si="4"/>
        <v>7471.2</v>
      </c>
      <c r="H57" s="63">
        <f>G57*1600</f>
        <v>11953920</v>
      </c>
      <c r="I57" s="70"/>
    </row>
    <row r="58" spans="1:9" ht="15.75" thickBot="1" x14ac:dyDescent="0.3">
      <c r="A58" s="74"/>
      <c r="B58" s="77"/>
      <c r="C58" s="77"/>
      <c r="D58" s="111" t="s">
        <v>41</v>
      </c>
      <c r="E58" s="80"/>
      <c r="F58" s="10">
        <v>29226</v>
      </c>
      <c r="G58" s="50">
        <f t="shared" si="4"/>
        <v>35071.199999999997</v>
      </c>
      <c r="H58" s="28">
        <f>G58*1700</f>
        <v>59621039.999999993</v>
      </c>
      <c r="I58" s="71"/>
    </row>
    <row r="59" spans="1:9" ht="16.5" thickBot="1" x14ac:dyDescent="0.3">
      <c r="A59" s="64" t="s">
        <v>97</v>
      </c>
      <c r="B59" s="64" t="s">
        <v>98</v>
      </c>
      <c r="C59" s="64" t="s">
        <v>99</v>
      </c>
      <c r="D59" s="65" t="s">
        <v>100</v>
      </c>
      <c r="E59" s="66">
        <v>55000000</v>
      </c>
      <c r="F59" s="67">
        <v>17000</v>
      </c>
      <c r="G59" s="67">
        <f t="shared" si="4"/>
        <v>20400</v>
      </c>
      <c r="H59" s="67">
        <v>55000000</v>
      </c>
      <c r="I59" s="67">
        <v>55000000</v>
      </c>
    </row>
    <row r="60" spans="1:9" x14ac:dyDescent="0.25">
      <c r="E60" s="100">
        <f>SUM(E5:E59)</f>
        <v>677500000</v>
      </c>
      <c r="H60" s="100"/>
    </row>
  </sheetData>
  <mergeCells count="66">
    <mergeCell ref="I13:I15"/>
    <mergeCell ref="I16:I17"/>
    <mergeCell ref="I18:I20"/>
    <mergeCell ref="I21:I22"/>
    <mergeCell ref="B23:B25"/>
    <mergeCell ref="C23:C25"/>
    <mergeCell ref="C13:C15"/>
    <mergeCell ref="I23:I25"/>
    <mergeCell ref="E39:E42"/>
    <mergeCell ref="I51:I54"/>
    <mergeCell ref="I39:I42"/>
    <mergeCell ref="B43:B46"/>
    <mergeCell ref="C43:C46"/>
    <mergeCell ref="A23:A35"/>
    <mergeCell ref="B33:B35"/>
    <mergeCell ref="C33:C35"/>
    <mergeCell ref="E33:E35"/>
    <mergeCell ref="A36:A38"/>
    <mergeCell ref="I33:I35"/>
    <mergeCell ref="B18:B20"/>
    <mergeCell ref="C18:C20"/>
    <mergeCell ref="B21:B22"/>
    <mergeCell ref="C21:C22"/>
    <mergeCell ref="E18:E20"/>
    <mergeCell ref="E21:E22"/>
    <mergeCell ref="E23:E25"/>
    <mergeCell ref="B26:B28"/>
    <mergeCell ref="E26:E28"/>
    <mergeCell ref="A3:D3"/>
    <mergeCell ref="E3:I3"/>
    <mergeCell ref="B5:B8"/>
    <mergeCell ref="C5:C8"/>
    <mergeCell ref="E5:E8"/>
    <mergeCell ref="A5:A22"/>
    <mergeCell ref="B16:B17"/>
    <mergeCell ref="C16:C17"/>
    <mergeCell ref="E16:E17"/>
    <mergeCell ref="B13:B15"/>
    <mergeCell ref="E13:E15"/>
    <mergeCell ref="I5:I8"/>
    <mergeCell ref="B9:B12"/>
    <mergeCell ref="C9:C12"/>
    <mergeCell ref="E9:E12"/>
    <mergeCell ref="I9:I12"/>
    <mergeCell ref="I26:I28"/>
    <mergeCell ref="C26:C28"/>
    <mergeCell ref="B29:B31"/>
    <mergeCell ref="C29:C31"/>
    <mergeCell ref="E29:E31"/>
    <mergeCell ref="I29:I31"/>
    <mergeCell ref="I55:I58"/>
    <mergeCell ref="A39:A58"/>
    <mergeCell ref="B51:B54"/>
    <mergeCell ref="E51:E54"/>
    <mergeCell ref="C51:C54"/>
    <mergeCell ref="B55:B58"/>
    <mergeCell ref="C55:C58"/>
    <mergeCell ref="E55:E58"/>
    <mergeCell ref="E43:E46"/>
    <mergeCell ref="I43:I46"/>
    <mergeCell ref="B47:B50"/>
    <mergeCell ref="C47:C50"/>
    <mergeCell ref="E47:E50"/>
    <mergeCell ref="I47:I50"/>
    <mergeCell ref="B39:B42"/>
    <mergeCell ref="C39:C42"/>
  </mergeCells>
  <pageMargins left="0.3" right="0.31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workbookViewId="0">
      <selection activeCell="D17" sqref="D17"/>
    </sheetView>
  </sheetViews>
  <sheetFormatPr defaultRowHeight="15" x14ac:dyDescent="0.2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 x14ac:dyDescent="0.3"/>
    <row r="2" spans="2:5" ht="15.75" thickBot="1" x14ac:dyDescent="0.3">
      <c r="B2" s="1" t="s">
        <v>7</v>
      </c>
      <c r="C2" s="2" t="s">
        <v>8</v>
      </c>
      <c r="D2" s="2" t="s">
        <v>9</v>
      </c>
      <c r="E2" s="2" t="s">
        <v>10</v>
      </c>
    </row>
    <row r="3" spans="2:5" x14ac:dyDescent="0.25">
      <c r="B3" s="75" t="s">
        <v>15</v>
      </c>
      <c r="C3" s="97" t="s">
        <v>23</v>
      </c>
      <c r="D3" s="75" t="s">
        <v>25</v>
      </c>
      <c r="E3" s="7" t="s">
        <v>26</v>
      </c>
    </row>
    <row r="4" spans="2:5" ht="15.75" thickBot="1" x14ac:dyDescent="0.3">
      <c r="B4" s="76"/>
      <c r="C4" s="99"/>
      <c r="D4" s="77"/>
      <c r="E4" s="12" t="s">
        <v>27</v>
      </c>
    </row>
    <row r="5" spans="2:5" x14ac:dyDescent="0.25">
      <c r="B5" s="75" t="s">
        <v>18</v>
      </c>
      <c r="C5" s="97" t="s">
        <v>28</v>
      </c>
      <c r="D5" s="75" t="s">
        <v>25</v>
      </c>
      <c r="E5" s="16" t="s">
        <v>33</v>
      </c>
    </row>
    <row r="6" spans="2:5" x14ac:dyDescent="0.25">
      <c r="B6" s="76"/>
      <c r="C6" s="98"/>
      <c r="D6" s="76"/>
      <c r="E6" s="17" t="s">
        <v>29</v>
      </c>
    </row>
    <row r="7" spans="2:5" ht="15.75" thickBot="1" x14ac:dyDescent="0.3">
      <c r="B7" s="76"/>
      <c r="C7" s="99"/>
      <c r="D7" s="77"/>
      <c r="E7" s="19" t="s">
        <v>30</v>
      </c>
    </row>
    <row r="8" spans="2:5" ht="15.75" thickBot="1" x14ac:dyDescent="0.3">
      <c r="B8" s="20" t="s">
        <v>16</v>
      </c>
      <c r="C8" s="15" t="s">
        <v>23</v>
      </c>
      <c r="D8" s="13" t="s">
        <v>32</v>
      </c>
      <c r="E8" s="14" t="s">
        <v>31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MEI'19</vt:lpstr>
      <vt:lpstr>Lampiran</vt:lpstr>
      <vt:lpstr>Sheet1</vt:lpstr>
      <vt:lpstr>'Promo Mailer MEI''19'!Print_Area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cp:lastPrinted>2017-05-26T07:57:44Z</cp:lastPrinted>
  <dcterms:created xsi:type="dcterms:W3CDTF">2017-03-13T06:37:49Z</dcterms:created>
  <dcterms:modified xsi:type="dcterms:W3CDTF">2019-04-29T23:23:49Z</dcterms:modified>
</cp:coreProperties>
</file>