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activeTab="2"/>
  </bookViews>
  <sheets>
    <sheet name="bukber" sheetId="1" r:id="rId1"/>
    <sheet name="sarung" sheetId="2" r:id="rId2"/>
    <sheet name="POS" sheetId="4" r:id="rId3"/>
    <sheet name="Sheet3" sheetId="3" r:id="rId4"/>
  </sheets>
  <definedNames>
    <definedName name="_xlnm._FilterDatabase" localSheetId="2" hidden="1">POS!$A$1:$W$4</definedName>
    <definedName name="_xlnm._FilterDatabase" localSheetId="1" hidden="1">sarung!$A$5:$S$65</definedName>
  </definedNames>
  <calcPr calcId="124519"/>
</workbook>
</file>

<file path=xl/calcChain.xml><?xml version="1.0" encoding="utf-8"?>
<calcChain xmlns="http://schemas.openxmlformats.org/spreadsheetml/2006/main">
  <c r="W5" i="4"/>
  <c r="V5"/>
  <c r="N4"/>
  <c r="K4"/>
  <c r="J4"/>
  <c r="N3"/>
  <c r="K3"/>
  <c r="J3"/>
  <c r="N2"/>
  <c r="K2"/>
  <c r="J2"/>
  <c r="P23" i="1"/>
  <c r="P22"/>
  <c r="P21"/>
  <c r="P20"/>
  <c r="N19"/>
  <c r="K19"/>
  <c r="P19" s="1"/>
  <c r="J19"/>
  <c r="N18"/>
  <c r="K18"/>
  <c r="J18"/>
  <c r="N17"/>
  <c r="K17"/>
  <c r="P17" s="1"/>
  <c r="J17"/>
  <c r="J10"/>
  <c r="P10" s="1"/>
  <c r="J11"/>
  <c r="P11" s="1"/>
  <c r="J9"/>
  <c r="P9" s="1"/>
  <c r="N7"/>
  <c r="N8"/>
  <c r="N6"/>
  <c r="J13"/>
  <c r="P13" s="1"/>
  <c r="J14"/>
  <c r="J15"/>
  <c r="P15" s="1"/>
  <c r="J16"/>
  <c r="J12"/>
  <c r="P12" s="1"/>
  <c r="N16"/>
  <c r="K16"/>
  <c r="P16" s="1"/>
  <c r="N15"/>
  <c r="K15"/>
  <c r="N14"/>
  <c r="K14"/>
  <c r="P14" s="1"/>
  <c r="N13"/>
  <c r="K13"/>
  <c r="N12"/>
  <c r="K12"/>
  <c r="P2" i="4" l="1"/>
  <c r="P3"/>
  <c r="P4"/>
  <c r="P18" i="1"/>
  <c r="K8"/>
  <c r="J8"/>
  <c r="P8" l="1"/>
  <c r="K7"/>
  <c r="J7"/>
  <c r="P7" l="1"/>
  <c r="J6" l="1"/>
  <c r="P6" s="1"/>
  <c r="K6"/>
  <c r="J2" l="1"/>
  <c r="K3" l="1"/>
  <c r="K4"/>
  <c r="K5"/>
  <c r="K2"/>
  <c r="P2" s="1"/>
  <c r="J3"/>
  <c r="P3" s="1"/>
  <c r="J4"/>
  <c r="P4" s="1"/>
  <c r="J5"/>
  <c r="P5" s="1"/>
</calcChain>
</file>

<file path=xl/sharedStrings.xml><?xml version="1.0" encoding="utf-8"?>
<sst xmlns="http://schemas.openxmlformats.org/spreadsheetml/2006/main" count="448" uniqueCount="250">
  <si>
    <t>NO</t>
  </si>
  <si>
    <t>CAB</t>
  </si>
  <si>
    <t>AREA</t>
  </si>
  <si>
    <t>TGL PELAKSANAAN</t>
  </si>
  <si>
    <t>KELOMPOK PSK</t>
  </si>
  <si>
    <t>EST JML PSK</t>
  </si>
  <si>
    <t>PANITIA</t>
  </si>
  <si>
    <t>PIC PUSAT</t>
  </si>
  <si>
    <t>NAMA TEMPAT</t>
  </si>
  <si>
    <t>MAKAN</t>
  </si>
  <si>
    <t>UNDANGAN</t>
  </si>
  <si>
    <t>SPANDUK</t>
  </si>
  <si>
    <t>SEWA TEMPAT</t>
  </si>
  <si>
    <t xml:space="preserve">SAMPLE NDC </t>
  </si>
  <si>
    <t>DLL ( utk beli gimick)</t>
  </si>
  <si>
    <t>TTL BIAYA</t>
  </si>
  <si>
    <t>No RC</t>
  </si>
  <si>
    <t>Nama RC</t>
  </si>
  <si>
    <t>Dep KBCA</t>
  </si>
  <si>
    <t>YG HADIR</t>
  </si>
  <si>
    <t>TTL REAL BIAYA</t>
  </si>
  <si>
    <t>HASIL REAL</t>
  </si>
  <si>
    <t>RESPON</t>
  </si>
  <si>
    <t>Values</t>
  </si>
  <si>
    <t>NAMA PASAR</t>
  </si>
  <si>
    <t>ALAMAT</t>
  </si>
  <si>
    <t>ESTIMASI JML TK/KIOS YG DIBAGI</t>
  </si>
  <si>
    <t>ESTIMASI JML PSK YG DIBAGI</t>
  </si>
  <si>
    <t>RENC TGL PEMBAGIAN</t>
  </si>
  <si>
    <t>KET LAIN</t>
  </si>
  <si>
    <t>KET LAIN 2</t>
  </si>
  <si>
    <t>JML TK/KIOS YG BERHASIL DIBAGI</t>
  </si>
  <si>
    <t>JML PSK YG BERHASIL DIBAGI</t>
  </si>
  <si>
    <t>SENANG</t>
  </si>
  <si>
    <t>BIASA</t>
  </si>
  <si>
    <t>KECEWA</t>
  </si>
  <si>
    <t>KETERANGAN</t>
  </si>
  <si>
    <t>Row Labels</t>
  </si>
  <si>
    <t>Count of NAMA PASAR</t>
  </si>
  <si>
    <t>Sum of ESTIMASI JML TK/KIOS YG DIBAGI</t>
  </si>
  <si>
    <t>Sum of ESTIMASI JML PSK YG DIBAGI</t>
  </si>
  <si>
    <t>FORM RENCANA PEMBAGIAN SARUNG 2019</t>
  </si>
  <si>
    <t>YOG</t>
  </si>
  <si>
    <t>MAGELANG</t>
  </si>
  <si>
    <t>YOGYA</t>
  </si>
  <si>
    <t>KEBON TEBU RESTO</t>
  </si>
  <si>
    <t>PS GOTONG ROYONG</t>
  </si>
  <si>
    <t>PS COLOMBO</t>
  </si>
  <si>
    <t>PS KRANGGAN</t>
  </si>
  <si>
    <t>PS ARGOSARI</t>
  </si>
  <si>
    <t>RM AYAM BETUTU</t>
  </si>
  <si>
    <t>RM KONDANG RASA</t>
  </si>
  <si>
    <t>RM SINTAWANG</t>
  </si>
  <si>
    <t>SEMIN</t>
  </si>
  <si>
    <t>ARGOSARI</t>
  </si>
  <si>
    <t>GIWANGAN</t>
  </si>
  <si>
    <t>BERINGHARJO</t>
  </si>
  <si>
    <t>KRANGGAN</t>
  </si>
  <si>
    <t>COLOMBO</t>
  </si>
  <si>
    <t>GAMPING</t>
  </si>
  <si>
    <t>TEMPEL</t>
  </si>
  <si>
    <t>GOTONG ROYONG</t>
  </si>
  <si>
    <t>GRABAG</t>
  </si>
  <si>
    <t>KRANGGAN (TMG)</t>
  </si>
  <si>
    <t>KUTOARJO</t>
  </si>
  <si>
    <t>GRABAG(PWRJ)</t>
  </si>
  <si>
    <t>DIBAGI DI ACARA BUKBER</t>
  </si>
  <si>
    <t>DIBAGI DI PASAR PAGI</t>
  </si>
  <si>
    <t>Jl Raya Semin,Semin, Gunung Kidul</t>
  </si>
  <si>
    <t>Jl. Brigjen Katamso,Wonosari, Gunung Kidul</t>
  </si>
  <si>
    <t>JL IMOGIRI NO 212</t>
  </si>
  <si>
    <t>JL PABRINGAN NO 1 YOG</t>
  </si>
  <si>
    <t>JL DIPONEGORO, YOGYA</t>
  </si>
  <si>
    <t>JL RY KALIURANG, SLEMAN, YOGYA</t>
  </si>
  <si>
    <t>JL RY WATES, GAMPING SLEMAN YOG</t>
  </si>
  <si>
    <t>JL RY MAGELANG, TEMPEL, SLEMAN, YOG</t>
  </si>
  <si>
    <t>JL.TIDAR, MAGELANG</t>
  </si>
  <si>
    <t>JL. PASAR GRABAK, MAGELANG</t>
  </si>
  <si>
    <t>JL. RAYA KALORAN PASAR KRANGGAN, TEMANGGUNG</t>
  </si>
  <si>
    <t>JL KETAWANG, KUTOARJO, PURWOREJO</t>
  </si>
  <si>
    <t>JL. RAYA GRABAK KUTOARJO</t>
  </si>
  <si>
    <t>IRWAN HERY ARTANTO</t>
  </si>
  <si>
    <t>KUSUMANEGARA</t>
  </si>
  <si>
    <t>8465075020</t>
  </si>
  <si>
    <t>HOTEL SAFIN</t>
  </si>
  <si>
    <t>PS PURI PATI</t>
  </si>
  <si>
    <t>PS BITINGAN</t>
  </si>
  <si>
    <t>RM SARI RASA</t>
  </si>
  <si>
    <t>PS INDUK PURWODADI</t>
  </si>
  <si>
    <t>RM NOROYONO</t>
  </si>
  <si>
    <t>BUDI WALUYO S</t>
  </si>
  <si>
    <t>P WAGE PURWOKERTO</t>
  </si>
  <si>
    <t>KDS</t>
  </si>
  <si>
    <t>PATI</t>
  </si>
  <si>
    <t>KUDUS</t>
  </si>
  <si>
    <t>GROBOGAN</t>
  </si>
  <si>
    <t>TGL</t>
  </si>
  <si>
    <t>PEKALONGAN</t>
  </si>
  <si>
    <t>PS BANJARSARI DAN GROGOLAN</t>
  </si>
  <si>
    <t>RM.SARI RAOS</t>
  </si>
  <si>
    <t>3820581724</t>
  </si>
  <si>
    <t>Rofiudin</t>
  </si>
  <si>
    <t>BREBES</t>
  </si>
  <si>
    <t>PS INDUK BREBES</t>
  </si>
  <si>
    <t>RM.D'ANGKLO</t>
  </si>
  <si>
    <t>TEGAL</t>
  </si>
  <si>
    <t>PS PAGI DAN PEPEDAN TEGAL</t>
  </si>
  <si>
    <t>RM.BIGBERRY</t>
  </si>
  <si>
    <t>BALAPULANG</t>
  </si>
  <si>
    <t>JL RAYA BALAPULANG</t>
  </si>
  <si>
    <t>JATIBARANG</t>
  </si>
  <si>
    <t>JL RAYA JATIBARANG</t>
  </si>
  <si>
    <t>INDUK BREBES</t>
  </si>
  <si>
    <t>JL LETJEN SUPRAPTO</t>
  </si>
  <si>
    <t>PAGI TEGAL</t>
  </si>
  <si>
    <t>JL KALORAN TEGAL</t>
  </si>
  <si>
    <t>PEPEDAN</t>
  </si>
  <si>
    <t>JL KARANG ANYAR TEGAL</t>
  </si>
  <si>
    <t>BANJARSARI</t>
  </si>
  <si>
    <t>JL LAPANGAN SOROGENEN</t>
  </si>
  <si>
    <t>GROGOLAN</t>
  </si>
  <si>
    <t>JL HOS COKRO AMINOTO</t>
  </si>
  <si>
    <t>BATANG</t>
  </si>
  <si>
    <t>JL JEND SUDIRMAN</t>
  </si>
  <si>
    <t>COMAL</t>
  </si>
  <si>
    <t>JL GATOT SUBROTO COMAL</t>
  </si>
  <si>
    <t>BANYUPUTIH</t>
  </si>
  <si>
    <t>JL RY BANYUPUTIH</t>
  </si>
  <si>
    <t>PAGI PEMALANG</t>
  </si>
  <si>
    <t>JL MAWAR</t>
  </si>
  <si>
    <t>BANYURIP</t>
  </si>
  <si>
    <t>JL GATOT SUBROTO</t>
  </si>
  <si>
    <t>BLIGO</t>
  </si>
  <si>
    <t xml:space="preserve">JL BUARAN </t>
  </si>
  <si>
    <t>45KDS</t>
  </si>
  <si>
    <t>PASAR PURI</t>
  </si>
  <si>
    <t>JL KOLONEL SUNANDAR PATI</t>
  </si>
  <si>
    <t>17.00 S/D SELESAI</t>
  </si>
  <si>
    <t>ACARA BUKBER PSK</t>
  </si>
  <si>
    <t>PASAR PURWODADI</t>
  </si>
  <si>
    <t>JL  RAYA A YANI</t>
  </si>
  <si>
    <t>DIBAGI DI PASAR</t>
  </si>
  <si>
    <t>PASAR JEPARA 1,2</t>
  </si>
  <si>
    <t>JL  KARTINI JEPARA</t>
  </si>
  <si>
    <t>PASAR BITINGAN</t>
  </si>
  <si>
    <t xml:space="preserve">JL LUKMONO HADI NO </t>
  </si>
  <si>
    <t>PWT</t>
  </si>
  <si>
    <t>PURWOKERTO</t>
  </si>
  <si>
    <t>PKK PS. WAGE PWT</t>
  </si>
  <si>
    <t>RM D'GARDEN</t>
  </si>
  <si>
    <t>0461541070</t>
  </si>
  <si>
    <t>LUTFI MAHBUBI</t>
  </si>
  <si>
    <t>PURBALINGGA</t>
  </si>
  <si>
    <t>PKK PS. SEGAMAS</t>
  </si>
  <si>
    <t>RM SIDOROSO</t>
  </si>
  <si>
    <t>KROYA</t>
  </si>
  <si>
    <t>PKK PS. KROYA</t>
  </si>
  <si>
    <t>RM NIKI RASA</t>
  </si>
  <si>
    <t>CILACAP</t>
  </si>
  <si>
    <t>PKK PS. SIDODADI</t>
  </si>
  <si>
    <t>KEBUMEN</t>
  </si>
  <si>
    <t>PKK PS. TUMENGGUNGAN</t>
  </si>
  <si>
    <t>RM MALINDO</t>
  </si>
  <si>
    <t>JL.BRIGJEND KATAMSO</t>
  </si>
  <si>
    <t>DIBAGI DIACARA BUKBER PKK</t>
  </si>
  <si>
    <t xml:space="preserve"> JL.A YANI PURBALINGGA</t>
  </si>
  <si>
    <t>JL.RAYA A.YANI KROYA</t>
  </si>
  <si>
    <t>JL.LET JEND S.PARMAN CILACAP</t>
  </si>
  <si>
    <t>JL.RAYA KOLOPAKING KEBUMEN</t>
  </si>
  <si>
    <t>PKK PS. WONOKRIYO</t>
  </si>
  <si>
    <t>JL.RAYA YOS SUDARSO GOMBONG</t>
  </si>
  <si>
    <t>DIBAGI JAM 04.00 PAGI</t>
  </si>
  <si>
    <t>PKK PS. MANDIRAJA</t>
  </si>
  <si>
    <t>JL.RAYA MANDIRAJA BANJAR</t>
  </si>
  <si>
    <t>PKK PS. PREMBUN</t>
  </si>
  <si>
    <t>JL.RAYA PREMBUN KEBUMEN</t>
  </si>
  <si>
    <t>DIBAGI JAM 05.00 PAGI</t>
  </si>
  <si>
    <t>03.00 S/D SELESAI</t>
  </si>
  <si>
    <t>38SLO</t>
  </si>
  <si>
    <t>PS. JAMBANGAN</t>
  </si>
  <si>
    <t>DS. MUNGGUR, KARANGANYAR</t>
  </si>
  <si>
    <t>PASAR</t>
  </si>
  <si>
    <t>PS. BLIMBING</t>
  </si>
  <si>
    <t>JL.SRAGEN-BALONG</t>
  </si>
  <si>
    <t>PS. BUNDER</t>
  </si>
  <si>
    <t>JL. DIPONEGORO SRAGEN</t>
  </si>
  <si>
    <t>PS. GONDANG</t>
  </si>
  <si>
    <t>GONDANG, SRAGEN</t>
  </si>
  <si>
    <t>PS. KARTASURA</t>
  </si>
  <si>
    <t>KARTASURA</t>
  </si>
  <si>
    <t>TEMPAT BUKBER</t>
  </si>
  <si>
    <t>PS. WONOGIRI</t>
  </si>
  <si>
    <t>JL. SUDIRMAN, WONOGIRI</t>
  </si>
  <si>
    <t>PS. NGADIROJO</t>
  </si>
  <si>
    <t>NGADIROJO</t>
  </si>
  <si>
    <t>PS. JAMUS</t>
  </si>
  <si>
    <t>BATU JAMUS</t>
  </si>
  <si>
    <t>PS. JATEN</t>
  </si>
  <si>
    <t>JL. RAYA LAWU, KARANGANYAR</t>
  </si>
  <si>
    <t>PS. AMPEL</t>
  </si>
  <si>
    <t>AMPEL, BOYOLALI</t>
  </si>
  <si>
    <t>PS. PALUR</t>
  </si>
  <si>
    <t>PALUR, KARANGANYAR</t>
  </si>
  <si>
    <t>PS. BOYOLALI</t>
  </si>
  <si>
    <t>BOYOLALI</t>
  </si>
  <si>
    <t>SOLO</t>
  </si>
  <si>
    <t>PSK KARTASURA</t>
  </si>
  <si>
    <t>RM BOGA BOGI</t>
  </si>
  <si>
    <t>ANDANG ARIP DARMAWAN</t>
  </si>
  <si>
    <t>SPRO</t>
  </si>
  <si>
    <t>PSK WONOGIRI</t>
  </si>
  <si>
    <t>RM ALAMI SAYANG</t>
  </si>
  <si>
    <t>PSK KARANGANYAR</t>
  </si>
  <si>
    <t>RM NOVA</t>
  </si>
  <si>
    <t>WONOGIRI</t>
  </si>
  <si>
    <t>KR ANYAR</t>
  </si>
  <si>
    <t>06SMG</t>
  </si>
  <si>
    <t>SEMARANG</t>
  </si>
  <si>
    <t>PSK JOHAR</t>
  </si>
  <si>
    <t>GAMA RESTO SEMARANG</t>
  </si>
  <si>
    <t>AGUS TRIYONO</t>
  </si>
  <si>
    <t>AMBARAWA</t>
  </si>
  <si>
    <t>PSK AMBARAWA</t>
  </si>
  <si>
    <t>RM SOTO SEDEEP AMBARAWA</t>
  </si>
  <si>
    <t>SALATIGA</t>
  </si>
  <si>
    <t>PSK SALATIGA</t>
  </si>
  <si>
    <t>HOTEL LARASASRI SALATIGA</t>
  </si>
  <si>
    <t>PSK KEMBANGSARI</t>
  </si>
  <si>
    <t>RM MINA KENCANA</t>
  </si>
  <si>
    <t>JOHAR</t>
  </si>
  <si>
    <t>JL SUKARNO-HATTA</t>
  </si>
  <si>
    <t>BUKA BERSAMA</t>
  </si>
  <si>
    <t>JL KRANGGAN-KANJENGAN</t>
  </si>
  <si>
    <t>PASAR PAGI</t>
  </si>
  <si>
    <t>JL JEND SUDIRMAN AMBARAWA</t>
  </si>
  <si>
    <t>SUMOWONO</t>
  </si>
  <si>
    <t>JL BANDUNGAN SUMOWONO</t>
  </si>
  <si>
    <t>JL JEND SUDIRMAN SALATIGA</t>
  </si>
  <si>
    <t>KEMBANGSARI</t>
  </si>
  <si>
    <t>JL KEMBANGSARI SALATIGA</t>
  </si>
  <si>
    <t>WONODRI</t>
  </si>
  <si>
    <t>JL MT HARYONO SEMARANG</t>
  </si>
  <si>
    <t>PETERONGAN</t>
  </si>
  <si>
    <t>GAYAMSARI</t>
  </si>
  <si>
    <t>JL MAJAPAHIT SEMARANG</t>
  </si>
  <si>
    <t>SUKOREJO</t>
  </si>
  <si>
    <t>JL SUKOREJO</t>
  </si>
  <si>
    <t>KAOS KERAH</t>
  </si>
  <si>
    <t>PAYUNG</t>
  </si>
  <si>
    <t>TOTAL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</si>
</sst>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dd/mm/yyyy;@"/>
    <numFmt numFmtId="167" formatCode="d\-mmm\-yy;@"/>
    <numFmt numFmtId="168" formatCode="[$-F800]dddd\,\ mmmm\ dd\,\ yyyy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1" fontId="4" fillId="0" borderId="0" applyFont="0" applyFill="0" applyBorder="0" applyAlignment="0" applyProtection="0"/>
    <xf numFmtId="0" fontId="4" fillId="0" borderId="0"/>
    <xf numFmtId="0" fontId="5" fillId="0" borderId="0"/>
  </cellStyleXfs>
  <cellXfs count="61">
    <xf numFmtId="0" fontId="0" fillId="0" borderId="0" xfId="0"/>
    <xf numFmtId="0" fontId="2" fillId="0" borderId="1" xfId="0" applyFont="1" applyBorder="1"/>
    <xf numFmtId="15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quotePrefix="1" applyFont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167" fontId="2" fillId="0" borderId="1" xfId="0" applyNumberFormat="1" applyFont="1" applyBorder="1"/>
    <xf numFmtId="41" fontId="2" fillId="0" borderId="1" xfId="4" applyFont="1" applyBorder="1"/>
    <xf numFmtId="41" fontId="2" fillId="0" borderId="1" xfId="0" applyNumberFormat="1" applyFont="1" applyBorder="1"/>
    <xf numFmtId="49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0" fillId="2" borderId="0" xfId="0" applyFill="1"/>
    <xf numFmtId="0" fontId="2" fillId="0" borderId="1" xfId="5" applyFont="1" applyBorder="1" applyAlignment="1">
      <alignment horizontal="right"/>
    </xf>
    <xf numFmtId="0" fontId="2" fillId="0" borderId="1" xfId="5" applyFont="1" applyFill="1" applyBorder="1" applyAlignment="1">
      <alignment horizontal="right"/>
    </xf>
    <xf numFmtId="165" fontId="2" fillId="2" borderId="1" xfId="1" applyNumberFormat="1" applyFont="1" applyFill="1" applyBorder="1"/>
    <xf numFmtId="0" fontId="2" fillId="2" borderId="1" xfId="1" applyNumberFormat="1" applyFont="1" applyFill="1" applyBorder="1"/>
    <xf numFmtId="0" fontId="7" fillId="2" borderId="1" xfId="2" applyFont="1" applyFill="1" applyBorder="1" applyAlignment="1">
      <alignment horizontal="left"/>
    </xf>
    <xf numFmtId="0" fontId="8" fillId="7" borderId="1" xfId="0" applyNumberFormat="1" applyFont="1" applyFill="1" applyBorder="1" applyAlignment="1"/>
    <xf numFmtId="0" fontId="8" fillId="0" borderId="1" xfId="0" applyNumberFormat="1" applyFont="1" applyFill="1" applyBorder="1" applyAlignment="1"/>
    <xf numFmtId="0" fontId="8" fillId="0" borderId="4" xfId="0" applyNumberFormat="1" applyFont="1" applyFill="1" applyBorder="1" applyAlignment="1"/>
    <xf numFmtId="0" fontId="7" fillId="0" borderId="1" xfId="0" applyFont="1" applyBorder="1" applyAlignment="1">
      <alignment vertical="center"/>
    </xf>
    <xf numFmtId="0" fontId="8" fillId="0" borderId="2" xfId="0" applyNumberFormat="1" applyFont="1" applyFill="1" applyBorder="1" applyAlignment="1"/>
    <xf numFmtId="165" fontId="8" fillId="0" borderId="1" xfId="0" applyNumberFormat="1" applyFont="1" applyFill="1" applyBorder="1" applyAlignment="1"/>
    <xf numFmtId="165" fontId="8" fillId="0" borderId="4" xfId="0" applyNumberFormat="1" applyFont="1" applyFill="1" applyBorder="1" applyAlignment="1"/>
    <xf numFmtId="165" fontId="8" fillId="7" borderId="1" xfId="0" applyNumberFormat="1" applyFont="1" applyFill="1" applyBorder="1" applyAlignment="1"/>
    <xf numFmtId="0" fontId="9" fillId="7" borderId="1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/>
    <xf numFmtId="0" fontId="2" fillId="9" borderId="1" xfId="0" applyFont="1" applyFill="1" applyBorder="1"/>
    <xf numFmtId="0" fontId="8" fillId="8" borderId="1" xfId="0" applyNumberFormat="1" applyFont="1" applyFill="1" applyBorder="1" applyAlignment="1"/>
    <xf numFmtId="166" fontId="2" fillId="0" borderId="1" xfId="0" applyNumberFormat="1" applyFont="1" applyBorder="1"/>
    <xf numFmtId="0" fontId="2" fillId="2" borderId="1" xfId="3" applyFont="1" applyFill="1" applyBorder="1"/>
    <xf numFmtId="0" fontId="2" fillId="0" borderId="1" xfId="3" applyFont="1" applyBorder="1"/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/>
    <xf numFmtId="1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left"/>
    </xf>
    <xf numFmtId="168" fontId="2" fillId="0" borderId="1" xfId="0" applyNumberFormat="1" applyFont="1" applyBorder="1"/>
    <xf numFmtId="0" fontId="7" fillId="0" borderId="1" xfId="6" applyFont="1" applyBorder="1" applyAlignment="1">
      <alignment horizontal="right" vertical="center"/>
    </xf>
    <xf numFmtId="0" fontId="8" fillId="7" borderId="1" xfId="0" applyNumberFormat="1" applyFont="1" applyFill="1" applyBorder="1" applyAlignment="1">
      <alignment horizontal="left"/>
    </xf>
    <xf numFmtId="0" fontId="9" fillId="7" borderId="1" xfId="0" applyNumberFormat="1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horizontal="center"/>
    </xf>
    <xf numFmtId="20" fontId="8" fillId="7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8" borderId="1" xfId="0" applyFont="1" applyFill="1" applyBorder="1"/>
    <xf numFmtId="0" fontId="0" fillId="8" borderId="1" xfId="0" applyFill="1" applyBorder="1"/>
  </cellXfs>
  <cellStyles count="7">
    <cellStyle name="Comma" xfId="1" builtinId="3"/>
    <cellStyle name="Comma [0]" xfId="4" builtinId="6"/>
    <cellStyle name="Normal" xfId="0" builtinId="0"/>
    <cellStyle name="Normal 2" xfId="6"/>
    <cellStyle name="Normal 3" xfId="3"/>
    <cellStyle name="Normal 6" xfId="5"/>
    <cellStyle name="Normal_DB No RC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D23" sqref="D23"/>
    </sheetView>
  </sheetViews>
  <sheetFormatPr defaultRowHeight="15"/>
  <cols>
    <col min="1" max="1" width="3.85546875" bestFit="1" customWidth="1"/>
    <col min="2" max="2" width="7" bestFit="1" customWidth="1"/>
    <col min="3" max="3" width="13.85546875" bestFit="1" customWidth="1"/>
    <col min="4" max="4" width="12.5703125" customWidth="1"/>
    <col min="5" max="5" width="27.28515625" customWidth="1"/>
    <col min="6" max="6" width="7.7109375" bestFit="1" customWidth="1"/>
    <col min="7" max="7" width="8.28515625" bestFit="1" customWidth="1"/>
    <col min="8" max="8" width="6.140625" customWidth="1"/>
    <col min="9" max="9" width="25.85546875" customWidth="1"/>
    <col min="10" max="10" width="11.5703125" bestFit="1" customWidth="1"/>
    <col min="11" max="11" width="10.28515625" bestFit="1" customWidth="1"/>
    <col min="12" max="12" width="10" bestFit="1" customWidth="1"/>
    <col min="13" max="13" width="9" bestFit="1" customWidth="1"/>
    <col min="14" max="14" width="12.7109375" bestFit="1" customWidth="1"/>
    <col min="15" max="15" width="13.140625" customWidth="1"/>
    <col min="16" max="16" width="11.5703125" bestFit="1" customWidth="1"/>
    <col min="17" max="17" width="11" bestFit="1" customWidth="1"/>
    <col min="18" max="18" width="23.28515625" customWidth="1"/>
    <col min="19" max="19" width="19.5703125" customWidth="1"/>
    <col min="20" max="20" width="6.28515625" customWidth="1"/>
    <col min="21" max="21" width="8.5703125" bestFit="1" customWidth="1"/>
  </cols>
  <sheetData>
    <row r="1" spans="1:21" ht="45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3" t="s">
        <v>7</v>
      </c>
      <c r="I1" s="13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5" t="s">
        <v>16</v>
      </c>
      <c r="R1" s="15" t="s">
        <v>17</v>
      </c>
      <c r="S1" s="15" t="s">
        <v>18</v>
      </c>
      <c r="T1" s="13" t="s">
        <v>19</v>
      </c>
      <c r="U1" s="13" t="s">
        <v>20</v>
      </c>
    </row>
    <row r="2" spans="1:21">
      <c r="A2" s="19">
        <v>1</v>
      </c>
      <c r="B2" s="1" t="s">
        <v>42</v>
      </c>
      <c r="C2" s="1" t="s">
        <v>43</v>
      </c>
      <c r="D2" s="2">
        <v>43593</v>
      </c>
      <c r="E2" s="1" t="s">
        <v>46</v>
      </c>
      <c r="F2" s="1">
        <v>160</v>
      </c>
      <c r="G2" s="1">
        <v>8</v>
      </c>
      <c r="H2" s="1"/>
      <c r="I2" s="1" t="s">
        <v>45</v>
      </c>
      <c r="J2" s="3">
        <f>70000*F2</f>
        <v>11200000</v>
      </c>
      <c r="K2" s="3">
        <f>2000*F2</f>
        <v>320000</v>
      </c>
      <c r="L2" s="3">
        <v>132000</v>
      </c>
      <c r="M2" s="3"/>
      <c r="N2" s="3">
        <v>221760</v>
      </c>
      <c r="O2" s="3">
        <v>1100000</v>
      </c>
      <c r="P2" s="3">
        <f>SUM(J2:O2)</f>
        <v>12973760</v>
      </c>
      <c r="Q2" s="4" t="s">
        <v>83</v>
      </c>
      <c r="R2" s="1" t="s">
        <v>81</v>
      </c>
      <c r="S2" s="1" t="s">
        <v>82</v>
      </c>
      <c r="T2" s="1"/>
      <c r="U2" s="1"/>
    </row>
    <row r="3" spans="1:21">
      <c r="A3" s="19">
        <v>2</v>
      </c>
      <c r="B3" s="1" t="s">
        <v>42</v>
      </c>
      <c r="C3" s="1" t="s">
        <v>44</v>
      </c>
      <c r="D3" s="2">
        <v>43594</v>
      </c>
      <c r="E3" s="1" t="s">
        <v>47</v>
      </c>
      <c r="F3" s="1">
        <v>60</v>
      </c>
      <c r="G3" s="1">
        <v>13</v>
      </c>
      <c r="H3" s="1"/>
      <c r="I3" s="1" t="s">
        <v>50</v>
      </c>
      <c r="J3" s="3">
        <f t="shared" ref="J3:J5" si="0">60000*F3</f>
        <v>3600000</v>
      </c>
      <c r="K3" s="3">
        <f t="shared" ref="K3:K5" si="1">2000*F3</f>
        <v>120000</v>
      </c>
      <c r="L3" s="3"/>
      <c r="M3" s="3"/>
      <c r="N3" s="3">
        <v>95040</v>
      </c>
      <c r="O3" s="3">
        <v>1100000</v>
      </c>
      <c r="P3" s="3">
        <f t="shared" ref="P3:P16" si="2">SUM(J3:O3)</f>
        <v>4915040</v>
      </c>
      <c r="Q3" s="4" t="s">
        <v>83</v>
      </c>
      <c r="R3" s="1" t="s">
        <v>81</v>
      </c>
      <c r="S3" s="1" t="s">
        <v>82</v>
      </c>
      <c r="T3" s="1"/>
      <c r="U3" s="1"/>
    </row>
    <row r="4" spans="1:21">
      <c r="A4" s="19">
        <v>3</v>
      </c>
      <c r="B4" s="1" t="s">
        <v>42</v>
      </c>
      <c r="C4" s="1" t="s">
        <v>44</v>
      </c>
      <c r="D4" s="2">
        <v>43595</v>
      </c>
      <c r="E4" s="1" t="s">
        <v>48</v>
      </c>
      <c r="F4" s="1">
        <v>120</v>
      </c>
      <c r="G4" s="1">
        <v>13</v>
      </c>
      <c r="H4" s="1"/>
      <c r="I4" s="1" t="s">
        <v>52</v>
      </c>
      <c r="J4" s="3">
        <f t="shared" si="0"/>
        <v>7200000</v>
      </c>
      <c r="K4" s="3">
        <f t="shared" si="1"/>
        <v>240000</v>
      </c>
      <c r="L4" s="3"/>
      <c r="M4" s="3"/>
      <c r="N4" s="3">
        <v>158400</v>
      </c>
      <c r="O4" s="3">
        <v>1100000</v>
      </c>
      <c r="P4" s="3">
        <f t="shared" si="2"/>
        <v>8698400</v>
      </c>
      <c r="Q4" s="4" t="s">
        <v>83</v>
      </c>
      <c r="R4" s="1" t="s">
        <v>81</v>
      </c>
      <c r="S4" s="1" t="s">
        <v>82</v>
      </c>
      <c r="T4" s="1"/>
      <c r="U4" s="1"/>
    </row>
    <row r="5" spans="1:21">
      <c r="A5" s="19">
        <v>4</v>
      </c>
      <c r="B5" s="1" t="s">
        <v>42</v>
      </c>
      <c r="C5" s="1" t="s">
        <v>44</v>
      </c>
      <c r="D5" s="2">
        <v>43596</v>
      </c>
      <c r="E5" s="1" t="s">
        <v>49</v>
      </c>
      <c r="F5" s="1">
        <v>100</v>
      </c>
      <c r="G5" s="1">
        <v>8</v>
      </c>
      <c r="H5" s="1"/>
      <c r="I5" s="1" t="s">
        <v>51</v>
      </c>
      <c r="J5" s="3">
        <f t="shared" si="0"/>
        <v>6000000</v>
      </c>
      <c r="K5" s="3">
        <f t="shared" si="1"/>
        <v>200000</v>
      </c>
      <c r="L5" s="3"/>
      <c r="M5" s="3"/>
      <c r="N5" s="3">
        <v>158400</v>
      </c>
      <c r="O5" s="3">
        <v>1100000</v>
      </c>
      <c r="P5" s="3">
        <f t="shared" si="2"/>
        <v>7458400</v>
      </c>
      <c r="Q5" s="4" t="s">
        <v>83</v>
      </c>
      <c r="R5" s="1" t="s">
        <v>81</v>
      </c>
      <c r="S5" s="1" t="s">
        <v>82</v>
      </c>
      <c r="T5" s="1"/>
      <c r="U5" s="1"/>
    </row>
    <row r="6" spans="1:21">
      <c r="A6" s="20">
        <v>1</v>
      </c>
      <c r="B6" s="5" t="s">
        <v>92</v>
      </c>
      <c r="C6" s="5" t="s">
        <v>93</v>
      </c>
      <c r="D6" s="2">
        <v>43603</v>
      </c>
      <c r="E6" s="5" t="s">
        <v>85</v>
      </c>
      <c r="F6" s="5">
        <v>75</v>
      </c>
      <c r="G6" s="5">
        <v>6</v>
      </c>
      <c r="H6" s="5"/>
      <c r="I6" s="5" t="s">
        <v>84</v>
      </c>
      <c r="J6" s="3">
        <f>((F6*150%)+G6)*70000</f>
        <v>8295000</v>
      </c>
      <c r="K6" s="3">
        <f>1500*F6</f>
        <v>112500</v>
      </c>
      <c r="L6" s="1">
        <v>250000</v>
      </c>
      <c r="M6" s="1"/>
      <c r="N6" s="3">
        <f>((F6*150%)+G6)*1500</f>
        <v>177750</v>
      </c>
      <c r="O6" s="6">
        <v>1250000</v>
      </c>
      <c r="P6" s="3">
        <f t="shared" si="2"/>
        <v>10085250</v>
      </c>
      <c r="Q6" s="1">
        <v>3580139441</v>
      </c>
      <c r="R6" s="1" t="s">
        <v>90</v>
      </c>
      <c r="S6" s="1" t="s">
        <v>91</v>
      </c>
      <c r="T6" s="1"/>
      <c r="U6" s="1"/>
    </row>
    <row r="7" spans="1:21">
      <c r="A7" s="20">
        <v>2</v>
      </c>
      <c r="B7" s="5" t="s">
        <v>92</v>
      </c>
      <c r="C7" s="5" t="s">
        <v>94</v>
      </c>
      <c r="D7" s="2">
        <v>43602</v>
      </c>
      <c r="E7" s="5" t="s">
        <v>86</v>
      </c>
      <c r="F7" s="5">
        <v>70</v>
      </c>
      <c r="G7" s="5">
        <v>6</v>
      </c>
      <c r="H7" s="5"/>
      <c r="I7" s="5" t="s">
        <v>87</v>
      </c>
      <c r="J7" s="3">
        <f>((F7*150%)+G7)*70000</f>
        <v>7770000</v>
      </c>
      <c r="K7" s="6">
        <f>1500*F7</f>
        <v>105000</v>
      </c>
      <c r="L7" s="1"/>
      <c r="M7" s="1"/>
      <c r="N7" s="3">
        <f t="shared" ref="N7:N8" si="3">((F7*150%)+G7)*1500</f>
        <v>166500</v>
      </c>
      <c r="O7" s="6">
        <v>1250000</v>
      </c>
      <c r="P7" s="3">
        <f t="shared" si="2"/>
        <v>9291500</v>
      </c>
      <c r="Q7" s="1">
        <v>3580139442</v>
      </c>
      <c r="R7" s="1" t="s">
        <v>90</v>
      </c>
      <c r="S7" s="1" t="s">
        <v>91</v>
      </c>
      <c r="T7" s="1"/>
      <c r="U7" s="1"/>
    </row>
    <row r="8" spans="1:21">
      <c r="A8" s="20">
        <v>3</v>
      </c>
      <c r="B8" s="5" t="s">
        <v>92</v>
      </c>
      <c r="C8" s="5" t="s">
        <v>95</v>
      </c>
      <c r="D8" s="2">
        <v>43604</v>
      </c>
      <c r="E8" s="5" t="s">
        <v>88</v>
      </c>
      <c r="F8" s="5">
        <v>65</v>
      </c>
      <c r="G8" s="5">
        <v>5</v>
      </c>
      <c r="H8" s="1"/>
      <c r="I8" s="5" t="s">
        <v>89</v>
      </c>
      <c r="J8" s="3">
        <f>((F8*150%)+G8)*70000</f>
        <v>7175000</v>
      </c>
      <c r="K8" s="6">
        <f>1500*F8</f>
        <v>97500</v>
      </c>
      <c r="L8" s="1"/>
      <c r="M8" s="1"/>
      <c r="N8" s="3">
        <f t="shared" si="3"/>
        <v>153750</v>
      </c>
      <c r="O8" s="6">
        <v>1250000</v>
      </c>
      <c r="P8" s="3">
        <f t="shared" si="2"/>
        <v>8676250</v>
      </c>
      <c r="Q8" s="1">
        <v>3580139443</v>
      </c>
      <c r="R8" s="1" t="s">
        <v>90</v>
      </c>
      <c r="S8" s="1" t="s">
        <v>91</v>
      </c>
      <c r="T8" s="1"/>
      <c r="U8" s="1"/>
    </row>
    <row r="9" spans="1:21">
      <c r="A9" s="21">
        <v>1</v>
      </c>
      <c r="B9" s="16" t="s">
        <v>96</v>
      </c>
      <c r="C9" s="16" t="s">
        <v>97</v>
      </c>
      <c r="D9" s="7">
        <v>43605</v>
      </c>
      <c r="E9" s="1" t="s">
        <v>98</v>
      </c>
      <c r="F9" s="16">
        <v>80</v>
      </c>
      <c r="G9" s="16">
        <v>8</v>
      </c>
      <c r="H9" s="1"/>
      <c r="I9" s="1" t="s">
        <v>99</v>
      </c>
      <c r="J9" s="3">
        <f>((F9*150%)+G9)*65000</f>
        <v>8320000</v>
      </c>
      <c r="K9" s="8">
        <v>80000</v>
      </c>
      <c r="L9" s="8">
        <v>250000</v>
      </c>
      <c r="M9" s="1"/>
      <c r="N9" s="8">
        <v>180000</v>
      </c>
      <c r="O9" s="8">
        <v>600000</v>
      </c>
      <c r="P9" s="3">
        <f t="shared" si="2"/>
        <v>9430000</v>
      </c>
      <c r="Q9" s="17" t="s">
        <v>100</v>
      </c>
      <c r="R9" s="18" t="s">
        <v>101</v>
      </c>
      <c r="S9" s="1"/>
      <c r="T9" s="1"/>
      <c r="U9" s="1"/>
    </row>
    <row r="10" spans="1:21">
      <c r="A10" s="21">
        <v>2</v>
      </c>
      <c r="B10" s="16" t="s">
        <v>96</v>
      </c>
      <c r="C10" s="16" t="s">
        <v>102</v>
      </c>
      <c r="D10" s="7">
        <v>43606</v>
      </c>
      <c r="E10" s="1" t="s">
        <v>103</v>
      </c>
      <c r="F10" s="16">
        <v>45</v>
      </c>
      <c r="G10" s="16">
        <v>10</v>
      </c>
      <c r="H10" s="1"/>
      <c r="I10" s="1" t="s">
        <v>104</v>
      </c>
      <c r="J10" s="3">
        <f t="shared" ref="J10:J11" si="4">((F10*150%)+G10)*65000</f>
        <v>5037500</v>
      </c>
      <c r="K10" s="8">
        <v>45000</v>
      </c>
      <c r="L10" s="8"/>
      <c r="M10" s="1"/>
      <c r="N10" s="8">
        <v>72000</v>
      </c>
      <c r="O10" s="8">
        <v>600000</v>
      </c>
      <c r="P10" s="3">
        <f t="shared" si="2"/>
        <v>5754500</v>
      </c>
      <c r="Q10" s="17" t="s">
        <v>100</v>
      </c>
      <c r="R10" s="18" t="s">
        <v>101</v>
      </c>
      <c r="S10" s="1"/>
      <c r="T10" s="1"/>
      <c r="U10" s="1"/>
    </row>
    <row r="11" spans="1:21">
      <c r="A11" s="21">
        <v>3</v>
      </c>
      <c r="B11" s="16" t="s">
        <v>96</v>
      </c>
      <c r="C11" s="16" t="s">
        <v>105</v>
      </c>
      <c r="D11" s="7">
        <v>43607</v>
      </c>
      <c r="E11" s="1" t="s">
        <v>106</v>
      </c>
      <c r="F11" s="16">
        <v>55</v>
      </c>
      <c r="G11" s="16">
        <v>10</v>
      </c>
      <c r="H11" s="1"/>
      <c r="I11" s="1" t="s">
        <v>107</v>
      </c>
      <c r="J11" s="3">
        <f t="shared" si="4"/>
        <v>6012500</v>
      </c>
      <c r="K11" s="8">
        <v>55000</v>
      </c>
      <c r="L11" s="8"/>
      <c r="M11" s="1"/>
      <c r="N11" s="8">
        <v>108000</v>
      </c>
      <c r="O11" s="8">
        <v>600000</v>
      </c>
      <c r="P11" s="3">
        <f t="shared" si="2"/>
        <v>6775500</v>
      </c>
      <c r="Q11" s="17" t="s">
        <v>100</v>
      </c>
      <c r="R11" s="18" t="s">
        <v>101</v>
      </c>
      <c r="S11" s="1"/>
      <c r="T11" s="1"/>
      <c r="U11" s="1"/>
    </row>
    <row r="12" spans="1:21">
      <c r="A12" s="22">
        <v>1</v>
      </c>
      <c r="B12" s="1" t="s">
        <v>146</v>
      </c>
      <c r="C12" s="1" t="s">
        <v>147</v>
      </c>
      <c r="D12" s="7">
        <v>43608</v>
      </c>
      <c r="E12" s="1" t="s">
        <v>148</v>
      </c>
      <c r="F12" s="1">
        <v>150</v>
      </c>
      <c r="G12" s="1">
        <v>10</v>
      </c>
      <c r="H12" s="1"/>
      <c r="I12" s="1" t="s">
        <v>149</v>
      </c>
      <c r="J12" s="3">
        <f>((F12*150%)+G12)*60000</f>
        <v>14100000</v>
      </c>
      <c r="K12" s="9">
        <f>F12*1000</f>
        <v>150000</v>
      </c>
      <c r="L12" s="9">
        <v>300000</v>
      </c>
      <c r="M12" s="9">
        <v>0</v>
      </c>
      <c r="N12" s="9">
        <f>(F12+G12)*1500</f>
        <v>240000</v>
      </c>
      <c r="O12" s="9">
        <v>1000000</v>
      </c>
      <c r="P12" s="3">
        <f t="shared" si="2"/>
        <v>15790000</v>
      </c>
      <c r="Q12" s="10" t="s">
        <v>150</v>
      </c>
      <c r="R12" s="1" t="s">
        <v>151</v>
      </c>
      <c r="S12" s="1"/>
      <c r="T12" s="1"/>
      <c r="U12" s="1"/>
    </row>
    <row r="13" spans="1:21">
      <c r="A13" s="22">
        <v>2</v>
      </c>
      <c r="B13" s="1" t="s">
        <v>146</v>
      </c>
      <c r="C13" s="1" t="s">
        <v>152</v>
      </c>
      <c r="D13" s="7">
        <v>43611</v>
      </c>
      <c r="E13" s="1" t="s">
        <v>153</v>
      </c>
      <c r="F13" s="1">
        <v>110</v>
      </c>
      <c r="G13" s="1">
        <v>10</v>
      </c>
      <c r="H13" s="1"/>
      <c r="I13" s="1" t="s">
        <v>154</v>
      </c>
      <c r="J13" s="3">
        <f t="shared" ref="J13:J16" si="5">((F13*150%)+G13)*60000</f>
        <v>10500000</v>
      </c>
      <c r="K13" s="9">
        <f>F13*1000</f>
        <v>110000</v>
      </c>
      <c r="L13" s="9">
        <v>0</v>
      </c>
      <c r="M13" s="9">
        <v>0</v>
      </c>
      <c r="N13" s="9">
        <f>(F13+G13)*1500</f>
        <v>180000</v>
      </c>
      <c r="O13" s="9">
        <v>1000000</v>
      </c>
      <c r="P13" s="3">
        <f t="shared" si="2"/>
        <v>11790000</v>
      </c>
      <c r="Q13" s="10" t="s">
        <v>150</v>
      </c>
      <c r="R13" s="1" t="s">
        <v>151</v>
      </c>
      <c r="S13" s="1"/>
      <c r="T13" s="1"/>
      <c r="U13" s="1"/>
    </row>
    <row r="14" spans="1:21">
      <c r="A14" s="22">
        <v>3</v>
      </c>
      <c r="B14" s="1" t="s">
        <v>146</v>
      </c>
      <c r="C14" s="1" t="s">
        <v>155</v>
      </c>
      <c r="D14" s="7">
        <v>43610</v>
      </c>
      <c r="E14" s="1" t="s">
        <v>156</v>
      </c>
      <c r="F14" s="1">
        <v>80</v>
      </c>
      <c r="G14" s="1">
        <v>10</v>
      </c>
      <c r="H14" s="1"/>
      <c r="I14" s="1" t="s">
        <v>157</v>
      </c>
      <c r="J14" s="3">
        <f t="shared" si="5"/>
        <v>7800000</v>
      </c>
      <c r="K14" s="9">
        <f>F14*1000</f>
        <v>80000</v>
      </c>
      <c r="L14" s="9">
        <v>0</v>
      </c>
      <c r="M14" s="9">
        <v>0</v>
      </c>
      <c r="N14" s="9">
        <f>(F14+G14)*1500</f>
        <v>135000</v>
      </c>
      <c r="O14" s="9">
        <v>1000000</v>
      </c>
      <c r="P14" s="3">
        <f t="shared" si="2"/>
        <v>9015000</v>
      </c>
      <c r="Q14" s="10" t="s">
        <v>150</v>
      </c>
      <c r="R14" s="1" t="s">
        <v>151</v>
      </c>
      <c r="S14" s="1"/>
      <c r="T14" s="1"/>
      <c r="U14" s="1"/>
    </row>
    <row r="15" spans="1:21">
      <c r="A15" s="22">
        <v>4</v>
      </c>
      <c r="B15" s="1" t="s">
        <v>146</v>
      </c>
      <c r="C15" s="1" t="s">
        <v>158</v>
      </c>
      <c r="D15" s="7">
        <v>43609</v>
      </c>
      <c r="E15" s="1" t="s">
        <v>159</v>
      </c>
      <c r="F15" s="1">
        <v>90</v>
      </c>
      <c r="G15" s="1">
        <v>10</v>
      </c>
      <c r="H15" s="1"/>
      <c r="I15" s="1" t="s">
        <v>154</v>
      </c>
      <c r="J15" s="3">
        <f t="shared" si="5"/>
        <v>8700000</v>
      </c>
      <c r="K15" s="9">
        <f>F15*1000</f>
        <v>90000</v>
      </c>
      <c r="L15" s="9">
        <v>0</v>
      </c>
      <c r="M15" s="9">
        <v>0</v>
      </c>
      <c r="N15" s="9">
        <f>(F15+G15)*1500</f>
        <v>150000</v>
      </c>
      <c r="O15" s="9">
        <v>1000000</v>
      </c>
      <c r="P15" s="3">
        <f t="shared" si="2"/>
        <v>9940000</v>
      </c>
      <c r="Q15" s="10" t="s">
        <v>150</v>
      </c>
      <c r="R15" s="1" t="s">
        <v>151</v>
      </c>
      <c r="S15" s="1"/>
      <c r="T15" s="1"/>
      <c r="U15" s="1"/>
    </row>
    <row r="16" spans="1:21">
      <c r="A16" s="22">
        <v>5</v>
      </c>
      <c r="B16" s="1" t="s">
        <v>146</v>
      </c>
      <c r="C16" s="1" t="s">
        <v>160</v>
      </c>
      <c r="D16" s="7">
        <v>43612</v>
      </c>
      <c r="E16" s="1" t="s">
        <v>161</v>
      </c>
      <c r="F16" s="1">
        <v>225</v>
      </c>
      <c r="G16" s="1">
        <v>10</v>
      </c>
      <c r="H16" s="1"/>
      <c r="I16" s="1" t="s">
        <v>162</v>
      </c>
      <c r="J16" s="3">
        <f t="shared" si="5"/>
        <v>20850000</v>
      </c>
      <c r="K16" s="9">
        <f>F16*1000</f>
        <v>225000</v>
      </c>
      <c r="L16" s="9">
        <v>0</v>
      </c>
      <c r="M16" s="9">
        <v>0</v>
      </c>
      <c r="N16" s="9">
        <f>(F16+G16)*1500</f>
        <v>352500</v>
      </c>
      <c r="O16" s="9">
        <v>1000000</v>
      </c>
      <c r="P16" s="3">
        <f t="shared" si="2"/>
        <v>22427500</v>
      </c>
      <c r="Q16" s="10" t="s">
        <v>150</v>
      </c>
      <c r="R16" s="1" t="s">
        <v>151</v>
      </c>
      <c r="S16" s="1"/>
      <c r="T16" s="1"/>
      <c r="U16" s="1"/>
    </row>
    <row r="17" spans="1:21">
      <c r="A17" s="39">
        <v>1</v>
      </c>
      <c r="B17" s="1" t="s">
        <v>178</v>
      </c>
      <c r="C17" s="1" t="s">
        <v>205</v>
      </c>
      <c r="D17" s="7">
        <v>43597</v>
      </c>
      <c r="E17" s="5" t="s">
        <v>206</v>
      </c>
      <c r="F17" s="1">
        <v>80</v>
      </c>
      <c r="G17" s="1">
        <v>10</v>
      </c>
      <c r="H17" s="1"/>
      <c r="I17" s="5" t="s">
        <v>207</v>
      </c>
      <c r="J17" s="8">
        <f>(F17+G17)*65000</f>
        <v>5850000</v>
      </c>
      <c r="K17" s="8">
        <f>F17*1750</f>
        <v>140000</v>
      </c>
      <c r="L17" s="8">
        <v>396000</v>
      </c>
      <c r="M17" s="1"/>
      <c r="N17" s="8">
        <f>4*31680</f>
        <v>126720</v>
      </c>
      <c r="O17" s="8">
        <v>750000</v>
      </c>
      <c r="P17" s="26">
        <f t="shared" ref="P17:P23" si="6">SUM(J17:O17)</f>
        <v>7262720</v>
      </c>
      <c r="Q17" s="27">
        <v>3930383308</v>
      </c>
      <c r="R17" s="28" t="s">
        <v>208</v>
      </c>
      <c r="S17" s="28" t="s">
        <v>209</v>
      </c>
      <c r="T17" s="1"/>
      <c r="U17" s="1"/>
    </row>
    <row r="18" spans="1:21">
      <c r="A18" s="39">
        <v>2</v>
      </c>
      <c r="B18" s="1" t="s">
        <v>178</v>
      </c>
      <c r="C18" s="1" t="s">
        <v>214</v>
      </c>
      <c r="D18" s="7">
        <v>43598</v>
      </c>
      <c r="E18" s="5" t="s">
        <v>210</v>
      </c>
      <c r="F18" s="1">
        <v>180</v>
      </c>
      <c r="G18" s="1">
        <v>10</v>
      </c>
      <c r="H18" s="1"/>
      <c r="I18" s="5" t="s">
        <v>211</v>
      </c>
      <c r="J18" s="8">
        <f>(F18+G18)*60000</f>
        <v>11400000</v>
      </c>
      <c r="K18" s="8">
        <f t="shared" ref="K18:K19" si="7">F18*1750</f>
        <v>315000</v>
      </c>
      <c r="L18" s="1"/>
      <c r="M18" s="8">
        <v>300000</v>
      </c>
      <c r="N18" s="8">
        <f>8*31680</f>
        <v>253440</v>
      </c>
      <c r="O18" s="8">
        <v>750000</v>
      </c>
      <c r="P18" s="26">
        <f t="shared" si="6"/>
        <v>13018440</v>
      </c>
      <c r="Q18" s="27">
        <v>3930383308</v>
      </c>
      <c r="R18" s="28" t="s">
        <v>208</v>
      </c>
      <c r="S18" s="28" t="s">
        <v>209</v>
      </c>
      <c r="T18" s="1"/>
      <c r="U18" s="1"/>
    </row>
    <row r="19" spans="1:21">
      <c r="A19" s="39">
        <v>3</v>
      </c>
      <c r="B19" s="1" t="s">
        <v>178</v>
      </c>
      <c r="C19" s="1" t="s">
        <v>215</v>
      </c>
      <c r="D19" s="7">
        <v>43599</v>
      </c>
      <c r="E19" s="5" t="s">
        <v>212</v>
      </c>
      <c r="F19" s="1">
        <v>160</v>
      </c>
      <c r="G19" s="1">
        <v>10</v>
      </c>
      <c r="H19" s="1"/>
      <c r="I19" s="5" t="s">
        <v>213</v>
      </c>
      <c r="J19" s="8">
        <f>(F19+G19)*62500</f>
        <v>10625000</v>
      </c>
      <c r="K19" s="8">
        <f t="shared" si="7"/>
        <v>280000</v>
      </c>
      <c r="L19" s="1"/>
      <c r="M19" s="1"/>
      <c r="N19" s="8">
        <f>8*31680</f>
        <v>253440</v>
      </c>
      <c r="O19" s="8">
        <v>750000</v>
      </c>
      <c r="P19" s="26">
        <f t="shared" si="6"/>
        <v>11908440</v>
      </c>
      <c r="Q19" s="27">
        <v>3930383308</v>
      </c>
      <c r="R19" s="28" t="s">
        <v>208</v>
      </c>
      <c r="S19" s="28" t="s">
        <v>209</v>
      </c>
      <c r="T19" s="1"/>
      <c r="U19" s="1"/>
    </row>
    <row r="20" spans="1:21">
      <c r="A20" s="40">
        <v>1</v>
      </c>
      <c r="B20" s="29" t="s">
        <v>216</v>
      </c>
      <c r="C20" s="29" t="s">
        <v>217</v>
      </c>
      <c r="D20" s="7">
        <v>43600</v>
      </c>
      <c r="E20" s="29" t="s">
        <v>218</v>
      </c>
      <c r="F20" s="30">
        <v>90</v>
      </c>
      <c r="G20" s="31">
        <v>15</v>
      </c>
      <c r="H20" s="32"/>
      <c r="I20" s="33" t="s">
        <v>219</v>
      </c>
      <c r="J20" s="34">
        <v>7796250</v>
      </c>
      <c r="K20" s="34">
        <v>90000</v>
      </c>
      <c r="L20" s="34">
        <v>126000</v>
      </c>
      <c r="M20" s="34"/>
      <c r="N20" s="34">
        <v>155925</v>
      </c>
      <c r="O20" s="35">
        <v>700000</v>
      </c>
      <c r="P20" s="36">
        <f t="shared" si="6"/>
        <v>8868175</v>
      </c>
      <c r="Q20" s="29">
        <v>2520937873</v>
      </c>
      <c r="R20" s="37" t="s">
        <v>220</v>
      </c>
      <c r="S20" s="32"/>
      <c r="T20" s="32"/>
      <c r="U20" s="32"/>
    </row>
    <row r="21" spans="1:21">
      <c r="A21" s="40">
        <v>2</v>
      </c>
      <c r="B21" s="29" t="s">
        <v>216</v>
      </c>
      <c r="C21" s="29" t="s">
        <v>221</v>
      </c>
      <c r="D21" s="7">
        <v>43601</v>
      </c>
      <c r="E21" s="29" t="s">
        <v>222</v>
      </c>
      <c r="F21" s="30">
        <v>125</v>
      </c>
      <c r="G21" s="31">
        <v>15</v>
      </c>
      <c r="H21" s="32"/>
      <c r="I21" s="33" t="s">
        <v>223</v>
      </c>
      <c r="J21" s="34">
        <v>7700000</v>
      </c>
      <c r="K21" s="34">
        <v>125000</v>
      </c>
      <c r="L21" s="30"/>
      <c r="M21" s="34"/>
      <c r="N21" s="34">
        <v>207900</v>
      </c>
      <c r="O21" s="35">
        <v>700000</v>
      </c>
      <c r="P21" s="36">
        <f t="shared" si="6"/>
        <v>8732900</v>
      </c>
      <c r="Q21" s="29">
        <v>2520937873</v>
      </c>
      <c r="R21" s="37" t="s">
        <v>220</v>
      </c>
      <c r="S21" s="32"/>
      <c r="T21" s="32"/>
      <c r="U21" s="32"/>
    </row>
    <row r="22" spans="1:21">
      <c r="A22" s="40">
        <v>3</v>
      </c>
      <c r="B22" s="29" t="s">
        <v>216</v>
      </c>
      <c r="C22" s="29" t="s">
        <v>224</v>
      </c>
      <c r="D22" s="7">
        <v>43602</v>
      </c>
      <c r="E22" s="29" t="s">
        <v>225</v>
      </c>
      <c r="F22" s="30">
        <v>125</v>
      </c>
      <c r="G22" s="31">
        <v>15</v>
      </c>
      <c r="H22" s="32"/>
      <c r="I22" s="33" t="s">
        <v>226</v>
      </c>
      <c r="J22" s="34">
        <v>11900000</v>
      </c>
      <c r="K22" s="34">
        <v>125000</v>
      </c>
      <c r="L22" s="30"/>
      <c r="M22" s="34"/>
      <c r="N22" s="34">
        <v>207900</v>
      </c>
      <c r="O22" s="35">
        <v>700000</v>
      </c>
      <c r="P22" s="36">
        <f t="shared" si="6"/>
        <v>12932900</v>
      </c>
      <c r="Q22" s="29">
        <v>2520937873</v>
      </c>
      <c r="R22" s="37" t="s">
        <v>220</v>
      </c>
      <c r="S22" s="32"/>
      <c r="T22" s="32"/>
      <c r="U22" s="32"/>
    </row>
    <row r="23" spans="1:21">
      <c r="A23" s="40">
        <v>4</v>
      </c>
      <c r="B23" s="29" t="s">
        <v>216</v>
      </c>
      <c r="C23" s="29" t="s">
        <v>224</v>
      </c>
      <c r="D23" s="7">
        <v>43603</v>
      </c>
      <c r="E23" s="29" t="s">
        <v>227</v>
      </c>
      <c r="F23" s="29">
        <v>70</v>
      </c>
      <c r="G23" s="29">
        <v>15</v>
      </c>
      <c r="H23" s="38"/>
      <c r="I23" s="36" t="s">
        <v>228</v>
      </c>
      <c r="J23" s="36">
        <v>4675000</v>
      </c>
      <c r="K23" s="36">
        <v>70000</v>
      </c>
      <c r="L23" s="36"/>
      <c r="M23" s="36"/>
      <c r="N23" s="36">
        <v>126225</v>
      </c>
      <c r="O23" s="35">
        <v>700000</v>
      </c>
      <c r="P23" s="36">
        <f t="shared" si="6"/>
        <v>5571225</v>
      </c>
      <c r="Q23" s="29">
        <v>2520937874</v>
      </c>
      <c r="R23" s="37" t="s">
        <v>220</v>
      </c>
      <c r="S23" s="32"/>
      <c r="T23" s="32"/>
      <c r="U23" s="32"/>
    </row>
  </sheetData>
  <pageMargins left="0.12" right="0.11" top="0.75" bottom="0.75" header="0.3" footer="0.3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65"/>
  <sheetViews>
    <sheetView zoomScale="90" zoomScaleNormal="90" workbookViewId="0">
      <selection activeCell="N1" sqref="N1:N1048576"/>
    </sheetView>
  </sheetViews>
  <sheetFormatPr defaultRowHeight="15"/>
  <cols>
    <col min="1" max="1" width="6.5703125" customWidth="1"/>
    <col min="2" max="2" width="16.7109375" customWidth="1"/>
    <col min="3" max="3" width="44.7109375" customWidth="1"/>
    <col min="4" max="4" width="10.140625" customWidth="1"/>
    <col min="5" max="5" width="9.28515625" customWidth="1"/>
    <col min="6" max="6" width="24.5703125" bestFit="1" customWidth="1"/>
    <col min="7" max="7" width="27.28515625" bestFit="1" customWidth="1"/>
    <col min="8" max="8" width="18.42578125" bestFit="1" customWidth="1"/>
    <col min="9" max="9" width="11.85546875" customWidth="1"/>
    <col min="10" max="10" width="10.85546875" customWidth="1"/>
    <col min="11" max="11" width="8.28515625" customWidth="1"/>
    <col min="12" max="12" width="6" customWidth="1"/>
    <col min="13" max="13" width="8.5703125" customWidth="1"/>
    <col min="14" max="14" width="12.5703125" customWidth="1"/>
    <col min="16" max="16" width="13" customWidth="1"/>
    <col min="17" max="17" width="24.140625" customWidth="1"/>
    <col min="18" max="18" width="37.7109375" customWidth="1"/>
    <col min="19" max="19" width="33.28515625" customWidth="1"/>
  </cols>
  <sheetData>
    <row r="3" spans="1:19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9">
      <c r="A4" s="55"/>
      <c r="B4" s="55"/>
      <c r="C4" s="55"/>
      <c r="D4" s="55"/>
      <c r="E4" s="55"/>
      <c r="F4" s="55"/>
      <c r="G4" s="55"/>
      <c r="H4" s="55"/>
      <c r="I4" s="55" t="s">
        <v>21</v>
      </c>
      <c r="J4" s="55"/>
      <c r="K4" s="55" t="s">
        <v>22</v>
      </c>
      <c r="L4" s="55"/>
      <c r="M4" s="55"/>
      <c r="N4" s="55"/>
      <c r="Q4" t="s">
        <v>23</v>
      </c>
    </row>
    <row r="5" spans="1:19" s="57" customFormat="1" ht="75">
      <c r="A5" s="56" t="s">
        <v>1</v>
      </c>
      <c r="B5" s="56" t="s">
        <v>24</v>
      </c>
      <c r="C5" s="56" t="s">
        <v>25</v>
      </c>
      <c r="D5" s="56" t="s">
        <v>26</v>
      </c>
      <c r="E5" s="56" t="s">
        <v>27</v>
      </c>
      <c r="F5" s="56" t="s">
        <v>28</v>
      </c>
      <c r="G5" s="56" t="s">
        <v>29</v>
      </c>
      <c r="H5" s="56" t="s">
        <v>30</v>
      </c>
      <c r="I5" s="56" t="s">
        <v>31</v>
      </c>
      <c r="J5" s="56" t="s">
        <v>32</v>
      </c>
      <c r="K5" s="56" t="s">
        <v>33</v>
      </c>
      <c r="L5" s="56" t="s">
        <v>34</v>
      </c>
      <c r="M5" s="56" t="s">
        <v>35</v>
      </c>
      <c r="N5" s="56" t="s">
        <v>36</v>
      </c>
      <c r="O5" s="56"/>
      <c r="P5" s="56" t="s">
        <v>37</v>
      </c>
      <c r="Q5" s="56" t="s">
        <v>38</v>
      </c>
      <c r="R5" s="56" t="s">
        <v>39</v>
      </c>
      <c r="S5" s="56" t="s">
        <v>40</v>
      </c>
    </row>
    <row r="6" spans="1:19">
      <c r="A6" s="1" t="s">
        <v>42</v>
      </c>
      <c r="B6" s="1" t="s">
        <v>53</v>
      </c>
      <c r="C6" s="1" t="s">
        <v>68</v>
      </c>
      <c r="D6" s="1"/>
      <c r="E6" s="1">
        <v>100</v>
      </c>
      <c r="F6" s="41">
        <v>43599</v>
      </c>
      <c r="G6" s="1" t="s">
        <v>67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 t="s">
        <v>42</v>
      </c>
      <c r="B7" s="1" t="s">
        <v>54</v>
      </c>
      <c r="C7" s="16" t="s">
        <v>69</v>
      </c>
      <c r="D7" s="1"/>
      <c r="E7" s="1">
        <v>80</v>
      </c>
      <c r="F7" s="41">
        <v>43597</v>
      </c>
      <c r="G7" s="1" t="s">
        <v>66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 t="s">
        <v>42</v>
      </c>
      <c r="B8" s="1" t="s">
        <v>55</v>
      </c>
      <c r="C8" s="42" t="s">
        <v>70</v>
      </c>
      <c r="D8" s="1"/>
      <c r="E8" s="1">
        <v>65</v>
      </c>
      <c r="F8" s="41">
        <v>43609</v>
      </c>
      <c r="G8" s="1" t="s">
        <v>67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 t="s">
        <v>42</v>
      </c>
      <c r="B9" s="1" t="s">
        <v>56</v>
      </c>
      <c r="C9" s="43" t="s">
        <v>71</v>
      </c>
      <c r="D9" s="1"/>
      <c r="E9" s="1">
        <v>20</v>
      </c>
      <c r="F9" s="41">
        <v>43600</v>
      </c>
      <c r="G9" s="1" t="s">
        <v>67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 t="s">
        <v>42</v>
      </c>
      <c r="B10" s="1" t="s">
        <v>57</v>
      </c>
      <c r="C10" s="42" t="s">
        <v>72</v>
      </c>
      <c r="D10" s="1"/>
      <c r="E10" s="1">
        <v>60</v>
      </c>
      <c r="F10" s="41">
        <v>43594</v>
      </c>
      <c r="G10" s="1" t="s">
        <v>66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 t="s">
        <v>42</v>
      </c>
      <c r="B11" s="1" t="s">
        <v>58</v>
      </c>
      <c r="C11" s="43" t="s">
        <v>73</v>
      </c>
      <c r="D11" s="1"/>
      <c r="E11" s="1">
        <v>50</v>
      </c>
      <c r="F11" s="41">
        <v>43595</v>
      </c>
      <c r="G11" s="1" t="s">
        <v>66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 t="s">
        <v>42</v>
      </c>
      <c r="B12" s="1" t="s">
        <v>59</v>
      </c>
      <c r="C12" s="43" t="s">
        <v>74</v>
      </c>
      <c r="D12" s="1"/>
      <c r="E12" s="1">
        <v>45</v>
      </c>
      <c r="F12" s="41">
        <v>43605</v>
      </c>
      <c r="G12" s="1" t="s">
        <v>67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 t="s">
        <v>42</v>
      </c>
      <c r="B13" s="1" t="s">
        <v>60</v>
      </c>
      <c r="C13" s="43" t="s">
        <v>75</v>
      </c>
      <c r="D13" s="1"/>
      <c r="E13" s="1">
        <v>85</v>
      </c>
      <c r="F13" s="41">
        <v>43606</v>
      </c>
      <c r="G13" s="1" t="s">
        <v>67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 t="s">
        <v>42</v>
      </c>
      <c r="B14" s="1" t="s">
        <v>61</v>
      </c>
      <c r="C14" s="44" t="s">
        <v>76</v>
      </c>
      <c r="D14" s="1"/>
      <c r="E14" s="1">
        <v>135</v>
      </c>
      <c r="F14" s="41">
        <v>43593</v>
      </c>
      <c r="G14" s="1" t="s">
        <v>66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 t="s">
        <v>42</v>
      </c>
      <c r="B15" s="1" t="s">
        <v>62</v>
      </c>
      <c r="C15" s="45" t="s">
        <v>77</v>
      </c>
      <c r="D15" s="1"/>
      <c r="E15" s="1">
        <v>80</v>
      </c>
      <c r="F15" s="41">
        <v>43613</v>
      </c>
      <c r="G15" s="1" t="s">
        <v>67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 t="s">
        <v>42</v>
      </c>
      <c r="B16" s="1" t="s">
        <v>63</v>
      </c>
      <c r="C16" s="45" t="s">
        <v>78</v>
      </c>
      <c r="D16" s="1"/>
      <c r="E16" s="1">
        <v>70</v>
      </c>
      <c r="F16" s="41">
        <v>43600</v>
      </c>
      <c r="G16" s="1" t="s">
        <v>67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 t="s">
        <v>42</v>
      </c>
      <c r="B17" s="1" t="s">
        <v>64</v>
      </c>
      <c r="C17" s="45" t="s">
        <v>79</v>
      </c>
      <c r="D17" s="1"/>
      <c r="E17" s="1">
        <v>35</v>
      </c>
      <c r="F17" s="41">
        <v>43603</v>
      </c>
      <c r="G17" s="1" t="s">
        <v>67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 t="s">
        <v>42</v>
      </c>
      <c r="B18" s="1" t="s">
        <v>65</v>
      </c>
      <c r="C18" s="45" t="s">
        <v>80</v>
      </c>
      <c r="D18" s="1"/>
      <c r="E18" s="1">
        <v>25</v>
      </c>
      <c r="F18" s="41">
        <v>43603</v>
      </c>
      <c r="G18" s="1" t="s">
        <v>67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 t="s">
        <v>96</v>
      </c>
      <c r="B19" s="1" t="s">
        <v>108</v>
      </c>
      <c r="C19" s="1" t="s">
        <v>109</v>
      </c>
      <c r="D19" s="1">
        <v>35</v>
      </c>
      <c r="E19" s="1"/>
      <c r="F19" s="46">
        <v>43601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 t="s">
        <v>96</v>
      </c>
      <c r="B20" s="1" t="s">
        <v>110</v>
      </c>
      <c r="C20" s="1" t="s">
        <v>111</v>
      </c>
      <c r="D20" s="1">
        <v>35</v>
      </c>
      <c r="E20" s="1"/>
      <c r="F20" s="46">
        <v>43601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 t="s">
        <v>96</v>
      </c>
      <c r="B21" s="1" t="s">
        <v>112</v>
      </c>
      <c r="C21" s="1" t="s">
        <v>113</v>
      </c>
      <c r="D21" s="1"/>
      <c r="E21" s="1">
        <v>40</v>
      </c>
      <c r="F21" s="46">
        <v>43610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 t="s">
        <v>96</v>
      </c>
      <c r="B22" s="1" t="s">
        <v>114</v>
      </c>
      <c r="C22" s="1" t="s">
        <v>115</v>
      </c>
      <c r="D22" s="1">
        <v>25</v>
      </c>
      <c r="E22" s="1">
        <v>30</v>
      </c>
      <c r="F22" s="46">
        <v>43611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 t="s">
        <v>96</v>
      </c>
      <c r="B23" s="1" t="s">
        <v>116</v>
      </c>
      <c r="C23" s="1" t="s">
        <v>117</v>
      </c>
      <c r="D23" s="1">
        <v>25</v>
      </c>
      <c r="E23" s="1">
        <v>25</v>
      </c>
      <c r="F23" s="46">
        <v>43611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 t="s">
        <v>96</v>
      </c>
      <c r="B24" s="1" t="s">
        <v>118</v>
      </c>
      <c r="C24" s="1" t="s">
        <v>119</v>
      </c>
      <c r="D24" s="1"/>
      <c r="E24" s="1">
        <v>45</v>
      </c>
      <c r="F24" s="46">
        <v>43609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 t="s">
        <v>96</v>
      </c>
      <c r="B25" s="1" t="s">
        <v>120</v>
      </c>
      <c r="C25" s="1" t="s">
        <v>121</v>
      </c>
      <c r="D25" s="1"/>
      <c r="E25" s="1">
        <v>40</v>
      </c>
      <c r="F25" s="46">
        <v>43609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 t="s">
        <v>96</v>
      </c>
      <c r="B26" s="1" t="s">
        <v>122</v>
      </c>
      <c r="C26" s="1" t="s">
        <v>123</v>
      </c>
      <c r="D26" s="1">
        <v>45</v>
      </c>
      <c r="E26" s="1"/>
      <c r="F26" s="46">
        <v>43601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 t="s">
        <v>96</v>
      </c>
      <c r="B27" s="1" t="s">
        <v>124</v>
      </c>
      <c r="C27" s="1" t="s">
        <v>125</v>
      </c>
      <c r="D27" s="1">
        <v>40</v>
      </c>
      <c r="E27" s="1"/>
      <c r="F27" s="46">
        <v>43591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 t="s">
        <v>96</v>
      </c>
      <c r="B28" s="5" t="s">
        <v>126</v>
      </c>
      <c r="C28" s="1" t="s">
        <v>127</v>
      </c>
      <c r="D28" s="1">
        <v>20</v>
      </c>
      <c r="E28" s="1"/>
      <c r="F28" s="46">
        <v>43608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 t="s">
        <v>96</v>
      </c>
      <c r="B29" s="5" t="s">
        <v>128</v>
      </c>
      <c r="C29" s="1" t="s">
        <v>129</v>
      </c>
      <c r="D29" s="1">
        <v>35</v>
      </c>
      <c r="E29" s="1"/>
      <c r="F29" s="46">
        <v>43606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 t="s">
        <v>96</v>
      </c>
      <c r="B30" s="5" t="s">
        <v>130</v>
      </c>
      <c r="C30" s="1" t="s">
        <v>131</v>
      </c>
      <c r="D30" s="1">
        <v>20</v>
      </c>
      <c r="E30" s="1"/>
      <c r="F30" s="46">
        <v>43603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 t="s">
        <v>96</v>
      </c>
      <c r="B31" s="5" t="s">
        <v>132</v>
      </c>
      <c r="C31" s="1" t="s">
        <v>133</v>
      </c>
      <c r="D31" s="1">
        <v>15</v>
      </c>
      <c r="E31" s="1"/>
      <c r="F31" s="46">
        <v>43603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23" customFormat="1">
      <c r="A32" s="16" t="s">
        <v>134</v>
      </c>
      <c r="B32" s="17" t="s">
        <v>135</v>
      </c>
      <c r="C32" s="16" t="s">
        <v>136</v>
      </c>
      <c r="D32" s="16"/>
      <c r="E32" s="16">
        <v>75</v>
      </c>
      <c r="F32" s="47">
        <v>43603</v>
      </c>
      <c r="G32" s="16" t="s">
        <v>137</v>
      </c>
      <c r="H32" s="16" t="s">
        <v>138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s="23" customFormat="1">
      <c r="A33" s="16" t="s">
        <v>134</v>
      </c>
      <c r="B33" s="17" t="s">
        <v>139</v>
      </c>
      <c r="C33" s="16" t="s">
        <v>140</v>
      </c>
      <c r="D33" s="16">
        <v>55</v>
      </c>
      <c r="E33" s="16">
        <v>65</v>
      </c>
      <c r="F33" s="47">
        <v>43604</v>
      </c>
      <c r="G33" s="16" t="s">
        <v>137</v>
      </c>
      <c r="H33" s="16" t="s">
        <v>138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 t="s">
        <v>134</v>
      </c>
      <c r="B34" s="17" t="s">
        <v>142</v>
      </c>
      <c r="C34" s="16" t="s">
        <v>143</v>
      </c>
      <c r="D34" s="16"/>
      <c r="E34" s="16">
        <v>60</v>
      </c>
      <c r="F34" s="47">
        <v>43614</v>
      </c>
      <c r="G34" s="16" t="s">
        <v>177</v>
      </c>
      <c r="H34" s="16" t="s">
        <v>141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 t="s">
        <v>134</v>
      </c>
      <c r="B35" s="17" t="s">
        <v>144</v>
      </c>
      <c r="C35" s="16" t="s">
        <v>145</v>
      </c>
      <c r="D35" s="16"/>
      <c r="E35" s="16">
        <v>70</v>
      </c>
      <c r="F35" s="47">
        <v>43602</v>
      </c>
      <c r="G35" s="16" t="s">
        <v>137</v>
      </c>
      <c r="H35" s="16" t="s">
        <v>138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" t="s">
        <v>146</v>
      </c>
      <c r="B36" s="1" t="s">
        <v>148</v>
      </c>
      <c r="C36" s="1" t="s">
        <v>163</v>
      </c>
      <c r="D36" s="1"/>
      <c r="E36" s="1">
        <v>150</v>
      </c>
      <c r="F36" s="7">
        <v>43608</v>
      </c>
      <c r="G36" s="1" t="s">
        <v>164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 t="s">
        <v>146</v>
      </c>
      <c r="B37" s="1" t="s">
        <v>153</v>
      </c>
      <c r="C37" s="1" t="s">
        <v>165</v>
      </c>
      <c r="D37" s="1"/>
      <c r="E37" s="1">
        <v>125</v>
      </c>
      <c r="F37" s="7">
        <v>43611</v>
      </c>
      <c r="G37" s="1" t="s">
        <v>164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 t="s">
        <v>146</v>
      </c>
      <c r="B38" s="1" t="s">
        <v>156</v>
      </c>
      <c r="C38" s="1" t="s">
        <v>166</v>
      </c>
      <c r="D38" s="1"/>
      <c r="E38" s="1">
        <v>90</v>
      </c>
      <c r="F38" s="7">
        <v>43610</v>
      </c>
      <c r="G38" s="1" t="s">
        <v>164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 t="s">
        <v>146</v>
      </c>
      <c r="B39" s="1" t="s">
        <v>159</v>
      </c>
      <c r="C39" s="1" t="s">
        <v>167</v>
      </c>
      <c r="D39" s="1"/>
      <c r="E39" s="1">
        <v>100</v>
      </c>
      <c r="F39" s="7">
        <v>43609</v>
      </c>
      <c r="G39" s="1" t="s">
        <v>164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 t="s">
        <v>146</v>
      </c>
      <c r="B40" s="1" t="s">
        <v>161</v>
      </c>
      <c r="C40" s="1" t="s">
        <v>168</v>
      </c>
      <c r="D40" s="1"/>
      <c r="E40" s="1">
        <v>250</v>
      </c>
      <c r="F40" s="7">
        <v>43612</v>
      </c>
      <c r="G40" s="1" t="s">
        <v>164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 t="s">
        <v>146</v>
      </c>
      <c r="B41" s="1" t="s">
        <v>169</v>
      </c>
      <c r="C41" s="1" t="s">
        <v>170</v>
      </c>
      <c r="D41" s="1"/>
      <c r="E41" s="1">
        <v>60</v>
      </c>
      <c r="F41" s="7">
        <v>43613</v>
      </c>
      <c r="G41" s="1" t="s">
        <v>171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 t="s">
        <v>146</v>
      </c>
      <c r="B42" s="1" t="s">
        <v>172</v>
      </c>
      <c r="C42" s="1" t="s">
        <v>173</v>
      </c>
      <c r="D42" s="1"/>
      <c r="E42" s="1">
        <v>50</v>
      </c>
      <c r="F42" s="7">
        <v>43602</v>
      </c>
      <c r="G42" s="1" t="s">
        <v>171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 t="s">
        <v>146</v>
      </c>
      <c r="B43" s="1" t="s">
        <v>174</v>
      </c>
      <c r="C43" s="1" t="s">
        <v>175</v>
      </c>
      <c r="D43" s="1"/>
      <c r="E43" s="1">
        <v>25</v>
      </c>
      <c r="F43" s="7">
        <v>43613</v>
      </c>
      <c r="G43" s="1" t="s">
        <v>176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 t="s">
        <v>178</v>
      </c>
      <c r="B44" s="1" t="s">
        <v>179</v>
      </c>
      <c r="C44" s="1" t="s">
        <v>180</v>
      </c>
      <c r="D44" s="1"/>
      <c r="E44" s="24">
        <v>65</v>
      </c>
      <c r="F44" s="48">
        <v>43602</v>
      </c>
      <c r="G44" s="1" t="s">
        <v>181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 t="s">
        <v>178</v>
      </c>
      <c r="B45" s="1" t="s">
        <v>182</v>
      </c>
      <c r="C45" s="1" t="s">
        <v>183</v>
      </c>
      <c r="D45" s="1"/>
      <c r="E45" s="25">
        <v>40</v>
      </c>
      <c r="F45" s="48">
        <v>43603</v>
      </c>
      <c r="G45" s="1" t="s">
        <v>181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 t="s">
        <v>178</v>
      </c>
      <c r="B46" s="1" t="s">
        <v>184</v>
      </c>
      <c r="C46" s="1" t="s">
        <v>185</v>
      </c>
      <c r="D46" s="1">
        <v>70</v>
      </c>
      <c r="E46" s="25">
        <v>75</v>
      </c>
      <c r="F46" s="48">
        <v>43594</v>
      </c>
      <c r="G46" s="1" t="s">
        <v>181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 t="s">
        <v>178</v>
      </c>
      <c r="B47" s="1" t="s">
        <v>186</v>
      </c>
      <c r="C47" s="1" t="s">
        <v>187</v>
      </c>
      <c r="D47" s="1"/>
      <c r="E47" s="25">
        <v>80</v>
      </c>
      <c r="F47" s="48">
        <v>43601</v>
      </c>
      <c r="G47" s="1" t="s">
        <v>181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 t="s">
        <v>178</v>
      </c>
      <c r="B48" s="1" t="s">
        <v>188</v>
      </c>
      <c r="C48" s="1" t="s">
        <v>189</v>
      </c>
      <c r="D48" s="1"/>
      <c r="E48" s="25">
        <v>60</v>
      </c>
      <c r="F48" s="48">
        <v>43597</v>
      </c>
      <c r="G48" s="1" t="s">
        <v>190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 t="s">
        <v>178</v>
      </c>
      <c r="B49" s="1" t="s">
        <v>191</v>
      </c>
      <c r="C49" s="1" t="s">
        <v>192</v>
      </c>
      <c r="D49" s="1"/>
      <c r="E49" s="25">
        <v>100</v>
      </c>
      <c r="F49" s="48">
        <v>43598</v>
      </c>
      <c r="G49" s="1" t="s">
        <v>190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 t="s">
        <v>178</v>
      </c>
      <c r="B50" s="1" t="s">
        <v>193</v>
      </c>
      <c r="C50" s="1" t="s">
        <v>194</v>
      </c>
      <c r="D50" s="1"/>
      <c r="E50" s="25">
        <v>50</v>
      </c>
      <c r="F50" s="48">
        <v>43598</v>
      </c>
      <c r="G50" s="1" t="s">
        <v>190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 t="s">
        <v>178</v>
      </c>
      <c r="B51" s="1" t="s">
        <v>195</v>
      </c>
      <c r="C51" s="1" t="s">
        <v>196</v>
      </c>
      <c r="D51" s="1"/>
      <c r="E51" s="25">
        <v>160</v>
      </c>
      <c r="F51" s="48">
        <v>43599</v>
      </c>
      <c r="G51" s="1" t="s">
        <v>190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 t="s">
        <v>178</v>
      </c>
      <c r="B52" s="1" t="s">
        <v>197</v>
      </c>
      <c r="C52" s="1" t="s">
        <v>198</v>
      </c>
      <c r="D52" s="1"/>
      <c r="E52" s="25">
        <v>40</v>
      </c>
      <c r="F52" s="48">
        <v>43612</v>
      </c>
      <c r="G52" s="1" t="s">
        <v>181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 t="s">
        <v>178</v>
      </c>
      <c r="B53" s="1" t="s">
        <v>199</v>
      </c>
      <c r="C53" s="1" t="s">
        <v>200</v>
      </c>
      <c r="D53" s="1"/>
      <c r="E53" s="49">
        <v>60</v>
      </c>
      <c r="F53" s="48">
        <v>43593</v>
      </c>
      <c r="G53" s="1" t="s">
        <v>181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 t="s">
        <v>178</v>
      </c>
      <c r="B54" s="1" t="s">
        <v>201</v>
      </c>
      <c r="C54" s="1" t="s">
        <v>202</v>
      </c>
      <c r="D54" s="1">
        <v>10</v>
      </c>
      <c r="E54" s="24"/>
      <c r="F54" s="48">
        <v>43609</v>
      </c>
      <c r="G54" s="1" t="s">
        <v>181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 t="s">
        <v>178</v>
      </c>
      <c r="B55" s="1" t="s">
        <v>203</v>
      </c>
      <c r="C55" s="1" t="s">
        <v>204</v>
      </c>
      <c r="D55" s="1"/>
      <c r="E55" s="1">
        <v>40</v>
      </c>
      <c r="F55" s="48">
        <v>43610</v>
      </c>
      <c r="G55" s="1" t="s">
        <v>181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29" t="s">
        <v>216</v>
      </c>
      <c r="B56" s="50" t="s">
        <v>229</v>
      </c>
      <c r="C56" s="29" t="s">
        <v>230</v>
      </c>
      <c r="D56" s="29"/>
      <c r="E56" s="51">
        <v>100</v>
      </c>
      <c r="F56" s="52">
        <v>43600</v>
      </c>
      <c r="G56" s="53">
        <v>0.75</v>
      </c>
      <c r="H56" s="29" t="s">
        <v>231</v>
      </c>
      <c r="I56" s="54"/>
      <c r="J56" s="54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29" t="s">
        <v>216</v>
      </c>
      <c r="B57" s="50" t="s">
        <v>57</v>
      </c>
      <c r="C57" s="29" t="s">
        <v>232</v>
      </c>
      <c r="D57" s="29"/>
      <c r="E57" s="51">
        <v>250</v>
      </c>
      <c r="F57" s="52">
        <v>43601</v>
      </c>
      <c r="G57" s="53">
        <v>0.16666666666666666</v>
      </c>
      <c r="H57" s="29" t="s">
        <v>233</v>
      </c>
      <c r="I57" s="54"/>
      <c r="J57" s="54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29" t="s">
        <v>216</v>
      </c>
      <c r="B58" s="50" t="s">
        <v>221</v>
      </c>
      <c r="C58" s="29" t="s">
        <v>234</v>
      </c>
      <c r="D58" s="29"/>
      <c r="E58" s="51">
        <v>125</v>
      </c>
      <c r="F58" s="52">
        <v>43601</v>
      </c>
      <c r="G58" s="53">
        <v>0.75</v>
      </c>
      <c r="H58" s="29" t="s">
        <v>231</v>
      </c>
      <c r="I58" s="54"/>
      <c r="J58" s="54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29" t="s">
        <v>216</v>
      </c>
      <c r="B59" s="50" t="s">
        <v>235</v>
      </c>
      <c r="C59" s="29" t="s">
        <v>236</v>
      </c>
      <c r="D59" s="29"/>
      <c r="E59" s="51">
        <v>350</v>
      </c>
      <c r="F59" s="52">
        <v>43602</v>
      </c>
      <c r="G59" s="53">
        <v>0.125</v>
      </c>
      <c r="H59" s="29" t="s">
        <v>233</v>
      </c>
      <c r="I59" s="54"/>
      <c r="J59" s="54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29" t="s">
        <v>216</v>
      </c>
      <c r="B60" s="50" t="s">
        <v>224</v>
      </c>
      <c r="C60" s="29" t="s">
        <v>237</v>
      </c>
      <c r="D60" s="29"/>
      <c r="E60" s="51">
        <v>125</v>
      </c>
      <c r="F60" s="52">
        <v>43602</v>
      </c>
      <c r="G60" s="53">
        <v>0.75</v>
      </c>
      <c r="H60" s="29" t="s">
        <v>231</v>
      </c>
      <c r="I60" s="54"/>
      <c r="J60" s="54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29" t="s">
        <v>216</v>
      </c>
      <c r="B61" s="50" t="s">
        <v>238</v>
      </c>
      <c r="C61" s="29" t="s">
        <v>239</v>
      </c>
      <c r="D61" s="29"/>
      <c r="E61" s="51">
        <v>120</v>
      </c>
      <c r="F61" s="52">
        <v>43603</v>
      </c>
      <c r="G61" s="53">
        <v>0.75</v>
      </c>
      <c r="H61" s="29" t="s">
        <v>231</v>
      </c>
      <c r="I61" s="54"/>
      <c r="J61" s="54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29" t="s">
        <v>216</v>
      </c>
      <c r="B62" s="50" t="s">
        <v>240</v>
      </c>
      <c r="C62" s="29" t="s">
        <v>241</v>
      </c>
      <c r="D62" s="29"/>
      <c r="E62" s="51">
        <v>30</v>
      </c>
      <c r="F62" s="52">
        <v>43605</v>
      </c>
      <c r="G62" s="53">
        <v>0.16666666666666666</v>
      </c>
      <c r="H62" s="29" t="s">
        <v>233</v>
      </c>
      <c r="I62" s="54"/>
      <c r="J62" s="54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29" t="s">
        <v>216</v>
      </c>
      <c r="B63" s="50" t="s">
        <v>242</v>
      </c>
      <c r="C63" s="29" t="s">
        <v>241</v>
      </c>
      <c r="D63" s="29"/>
      <c r="E63" s="51">
        <v>60</v>
      </c>
      <c r="F63" s="52">
        <v>43606</v>
      </c>
      <c r="G63" s="53">
        <v>0.16666666666666666</v>
      </c>
      <c r="H63" s="29" t="s">
        <v>233</v>
      </c>
      <c r="I63" s="54"/>
      <c r="J63" s="54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29" t="s">
        <v>216</v>
      </c>
      <c r="B64" s="50" t="s">
        <v>243</v>
      </c>
      <c r="C64" s="29" t="s">
        <v>244</v>
      </c>
      <c r="D64" s="29"/>
      <c r="E64" s="51">
        <v>40</v>
      </c>
      <c r="F64" s="52">
        <v>43607</v>
      </c>
      <c r="G64" s="53">
        <v>0.16666666666666666</v>
      </c>
      <c r="H64" s="29" t="s">
        <v>233</v>
      </c>
      <c r="I64" s="54"/>
      <c r="J64" s="54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29" t="s">
        <v>216</v>
      </c>
      <c r="B65" s="32" t="s">
        <v>245</v>
      </c>
      <c r="C65" s="32" t="s">
        <v>246</v>
      </c>
      <c r="D65" s="32"/>
      <c r="E65" s="32">
        <v>50</v>
      </c>
      <c r="F65" s="52">
        <v>43608</v>
      </c>
      <c r="G65" s="53">
        <v>0.16666666666666666</v>
      </c>
      <c r="H65" s="29" t="s">
        <v>233</v>
      </c>
      <c r="I65" s="54"/>
      <c r="J65" s="54"/>
      <c r="K65" s="1"/>
      <c r="L65" s="1"/>
      <c r="M65" s="1"/>
      <c r="N65" s="1"/>
      <c r="O65" s="1"/>
      <c r="P65" s="1"/>
      <c r="Q65" s="1"/>
      <c r="R65" s="1"/>
      <c r="S65" s="1"/>
    </row>
  </sheetData>
  <autoFilter ref="A5:S65"/>
  <pageMargins left="0.12" right="0.11" top="0.23" bottom="0.19" header="0.12" footer="0.13"/>
  <pageSetup scale="8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"/>
  <sheetViews>
    <sheetView tabSelected="1" workbookViewId="0">
      <selection activeCell="E12" sqref="E12"/>
    </sheetView>
  </sheetViews>
  <sheetFormatPr defaultRowHeight="15"/>
  <cols>
    <col min="1" max="1" width="3.85546875" bestFit="1" customWidth="1"/>
    <col min="2" max="2" width="7" bestFit="1" customWidth="1"/>
    <col min="3" max="3" width="13.85546875" bestFit="1" customWidth="1"/>
    <col min="4" max="4" width="14.7109375" customWidth="1"/>
    <col min="5" max="5" width="27.28515625" customWidth="1"/>
    <col min="6" max="6" width="7.7109375" hidden="1" customWidth="1"/>
    <col min="7" max="7" width="8.28515625" hidden="1" customWidth="1"/>
    <col min="8" max="8" width="6.140625" hidden="1" customWidth="1"/>
    <col min="9" max="9" width="25.85546875" hidden="1" customWidth="1"/>
    <col min="10" max="10" width="11.5703125" hidden="1" customWidth="1"/>
    <col min="11" max="11" width="10.28515625" hidden="1" customWidth="1"/>
    <col min="12" max="12" width="10" hidden="1" customWidth="1"/>
    <col min="13" max="13" width="9" hidden="1" customWidth="1"/>
    <col min="14" max="14" width="12.7109375" hidden="1" customWidth="1"/>
    <col min="15" max="15" width="13.140625" hidden="1" customWidth="1"/>
    <col min="16" max="16" width="11.5703125" hidden="1" customWidth="1"/>
    <col min="17" max="17" width="11" hidden="1" customWidth="1"/>
    <col min="18" max="18" width="23.28515625" hidden="1" customWidth="1"/>
    <col min="19" max="19" width="19.5703125" hidden="1" customWidth="1"/>
    <col min="20" max="20" width="6.28515625" hidden="1" customWidth="1"/>
    <col min="21" max="21" width="8.5703125" hidden="1" customWidth="1"/>
  </cols>
  <sheetData>
    <row r="1" spans="1:23" ht="45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3" t="s">
        <v>7</v>
      </c>
      <c r="I1" s="13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5" t="s">
        <v>16</v>
      </c>
      <c r="R1" s="15" t="s">
        <v>17</v>
      </c>
      <c r="S1" s="15" t="s">
        <v>18</v>
      </c>
      <c r="T1" s="13" t="s">
        <v>19</v>
      </c>
      <c r="U1" s="13" t="s">
        <v>20</v>
      </c>
      <c r="V1" s="15" t="s">
        <v>247</v>
      </c>
      <c r="W1" s="15" t="s">
        <v>248</v>
      </c>
    </row>
    <row r="2" spans="1:23">
      <c r="A2" s="20">
        <v>1</v>
      </c>
      <c r="B2" s="5" t="s">
        <v>92</v>
      </c>
      <c r="C2" s="5" t="s">
        <v>93</v>
      </c>
      <c r="D2" s="2">
        <v>43603</v>
      </c>
      <c r="E2" s="5" t="s">
        <v>85</v>
      </c>
      <c r="F2" s="5">
        <v>75</v>
      </c>
      <c r="G2" s="5">
        <v>6</v>
      </c>
      <c r="H2" s="5"/>
      <c r="I2" s="5" t="s">
        <v>84</v>
      </c>
      <c r="J2" s="3">
        <f>((F2*150%)+G2)*70000</f>
        <v>8295000</v>
      </c>
      <c r="K2" s="3">
        <f>1500*F2</f>
        <v>112500</v>
      </c>
      <c r="L2" s="1">
        <v>250000</v>
      </c>
      <c r="M2" s="1"/>
      <c r="N2" s="3">
        <f>((F2*150%)+G2)*1500</f>
        <v>177750</v>
      </c>
      <c r="O2" s="6">
        <v>1250000</v>
      </c>
      <c r="P2" s="3">
        <f t="shared" ref="P2:P4" si="0">SUM(J2:O2)</f>
        <v>10085250</v>
      </c>
      <c r="Q2" s="1">
        <v>3580139441</v>
      </c>
      <c r="R2" s="1" t="s">
        <v>90</v>
      </c>
      <c r="S2" s="1" t="s">
        <v>91</v>
      </c>
      <c r="T2" s="1"/>
      <c r="U2" s="1"/>
      <c r="V2" s="58">
        <v>5</v>
      </c>
      <c r="W2" s="58">
        <v>5</v>
      </c>
    </row>
    <row r="3" spans="1:23">
      <c r="A3" s="20">
        <v>2</v>
      </c>
      <c r="B3" s="5" t="s">
        <v>92</v>
      </c>
      <c r="C3" s="5" t="s">
        <v>94</v>
      </c>
      <c r="D3" s="2">
        <v>43602</v>
      </c>
      <c r="E3" s="5" t="s">
        <v>86</v>
      </c>
      <c r="F3" s="5">
        <v>70</v>
      </c>
      <c r="G3" s="5">
        <v>6</v>
      </c>
      <c r="H3" s="5"/>
      <c r="I3" s="5" t="s">
        <v>87</v>
      </c>
      <c r="J3" s="3">
        <f>((F3*150%)+G3)*70000</f>
        <v>7770000</v>
      </c>
      <c r="K3" s="6">
        <f>1500*F3</f>
        <v>105000</v>
      </c>
      <c r="L3" s="1"/>
      <c r="M3" s="1"/>
      <c r="N3" s="3">
        <f t="shared" ref="N3:N4" si="1">((F3*150%)+G3)*1500</f>
        <v>166500</v>
      </c>
      <c r="O3" s="6">
        <v>1250000</v>
      </c>
      <c r="P3" s="3">
        <f t="shared" si="0"/>
        <v>9291500</v>
      </c>
      <c r="Q3" s="1">
        <v>3580139442</v>
      </c>
      <c r="R3" s="1" t="s">
        <v>90</v>
      </c>
      <c r="S3" s="1" t="s">
        <v>91</v>
      </c>
      <c r="T3" s="1"/>
      <c r="U3" s="1"/>
      <c r="V3" s="58">
        <v>5</v>
      </c>
      <c r="W3" s="58">
        <v>5</v>
      </c>
    </row>
    <row r="4" spans="1:23">
      <c r="A4" s="20">
        <v>3</v>
      </c>
      <c r="B4" s="5" t="s">
        <v>92</v>
      </c>
      <c r="C4" s="5" t="s">
        <v>95</v>
      </c>
      <c r="D4" s="2">
        <v>43604</v>
      </c>
      <c r="E4" s="5" t="s">
        <v>88</v>
      </c>
      <c r="F4" s="5">
        <v>65</v>
      </c>
      <c r="G4" s="5">
        <v>5</v>
      </c>
      <c r="H4" s="1"/>
      <c r="I4" s="5" t="s">
        <v>89</v>
      </c>
      <c r="J4" s="3">
        <f>((F4*150%)+G4)*70000</f>
        <v>7175000</v>
      </c>
      <c r="K4" s="6">
        <f>1500*F4</f>
        <v>97500</v>
      </c>
      <c r="L4" s="1"/>
      <c r="M4" s="1"/>
      <c r="N4" s="3">
        <f t="shared" si="1"/>
        <v>153750</v>
      </c>
      <c r="O4" s="6">
        <v>1250000</v>
      </c>
      <c r="P4" s="3">
        <f t="shared" si="0"/>
        <v>8676250</v>
      </c>
      <c r="Q4" s="1">
        <v>3580139443</v>
      </c>
      <c r="R4" s="1" t="s">
        <v>90</v>
      </c>
      <c r="S4" s="1" t="s">
        <v>91</v>
      </c>
      <c r="T4" s="1"/>
      <c r="U4" s="1"/>
      <c r="V4" s="58">
        <v>5</v>
      </c>
      <c r="W4" s="58">
        <v>5</v>
      </c>
    </row>
    <row r="5" spans="1:23">
      <c r="E5" s="59" t="s">
        <v>249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>
        <f>SUM(V2:V4)</f>
        <v>15</v>
      </c>
      <c r="W5" s="60">
        <f>SUM(W2:W4)</f>
        <v>15</v>
      </c>
    </row>
  </sheetData>
  <autoFilter ref="A1:W4"/>
  <pageMargins left="0.12" right="0.11" top="0.75" bottom="0.75" header="0.3" footer="0.3"/>
  <pageSetup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bukber</vt:lpstr>
      <vt:lpstr>sarung</vt:lpstr>
      <vt:lpstr>POS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ASMSMG</cp:lastModifiedBy>
  <cp:lastPrinted>2019-04-30T10:18:09Z</cp:lastPrinted>
  <dcterms:created xsi:type="dcterms:W3CDTF">2019-04-22T03:29:29Z</dcterms:created>
  <dcterms:modified xsi:type="dcterms:W3CDTF">2019-05-02T03:21:43Z</dcterms:modified>
</cp:coreProperties>
</file>