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0455" windowHeight="2835" activeTab="1"/>
  </bookViews>
  <sheets>
    <sheet name="mekanisme" sheetId="6" r:id="rId1"/>
    <sheet name="Ttl Biaya" sheetId="5" r:id="rId2"/>
    <sheet name="datelane pembayaran" sheetId="2" r:id="rId3"/>
    <sheet name="biaya Ivent" sheetId="4" r:id="rId4"/>
    <sheet name="gaji MD" sheetId="1" r:id="rId5"/>
    <sheet name="Sheet3" sheetId="3" r:id="rId6"/>
  </sheets>
  <calcPr calcId="124519"/>
</workbook>
</file>

<file path=xl/calcChain.xml><?xml version="1.0" encoding="utf-8"?>
<calcChain xmlns="http://schemas.openxmlformats.org/spreadsheetml/2006/main">
  <c r="I21" i="5"/>
  <c r="I15"/>
  <c r="I14"/>
  <c r="I16" s="1"/>
  <c r="I13"/>
  <c r="G13"/>
  <c r="I12"/>
  <c r="D9"/>
  <c r="I8"/>
  <c r="G8"/>
  <c r="I7"/>
  <c r="G7"/>
  <c r="I6"/>
  <c r="G6"/>
  <c r="I5"/>
  <c r="G5"/>
  <c r="I4"/>
  <c r="I9" s="1"/>
  <c r="I23" s="1"/>
  <c r="G4"/>
  <c r="I15" i="3"/>
  <c r="I14"/>
  <c r="I13"/>
  <c r="G13"/>
  <c r="I12"/>
  <c r="I16" s="1"/>
  <c r="D9"/>
  <c r="I8"/>
  <c r="G8"/>
  <c r="I7"/>
  <c r="G7"/>
  <c r="I6"/>
  <c r="G6"/>
  <c r="I5"/>
  <c r="G5"/>
  <c r="G4"/>
  <c r="I4" s="1"/>
  <c r="I9" s="1"/>
  <c r="F15" i="4"/>
  <c r="E23"/>
  <c r="I21" i="3" l="1"/>
  <c r="I23" s="1"/>
  <c r="C5" i="2"/>
  <c r="E5" s="1"/>
  <c r="F16" i="4"/>
  <c r="F17"/>
  <c r="F19"/>
  <c r="F20"/>
  <c r="F21"/>
  <c r="F22"/>
  <c r="E24"/>
  <c r="E25" s="1"/>
  <c r="F18" i="1"/>
  <c r="F17"/>
  <c r="F16"/>
  <c r="F15"/>
  <c r="F14"/>
  <c r="F13"/>
  <c r="F12"/>
  <c r="F23" i="4" l="1"/>
  <c r="F24" s="1"/>
  <c r="F25" s="1"/>
  <c r="C6" i="2"/>
  <c r="F20" i="1"/>
  <c r="C7" i="2" l="1"/>
  <c r="E6"/>
  <c r="C8" l="1"/>
  <c r="E8" s="1"/>
  <c r="E7"/>
  <c r="E10" l="1"/>
</calcChain>
</file>

<file path=xl/sharedStrings.xml><?xml version="1.0" encoding="utf-8"?>
<sst xmlns="http://schemas.openxmlformats.org/spreadsheetml/2006/main" count="182" uniqueCount="137">
  <si>
    <t>JL. TRANS KALIMANTAN KOMPLEK HANDIL BAKTI INDAH JALUR 7 NO 125</t>
  </si>
  <si>
    <t>KELURAHAN BERANGAS KECAMATAN ALALAK KABUPATEN BATOLA KALIMANTAN SELATAN</t>
  </si>
  <si>
    <t>HP/WA : 0852 1525 2104, EMAIL.: selamatx_kd@yahoo.com</t>
  </si>
  <si>
    <t>NO</t>
  </si>
  <si>
    <t>CLAIN       :</t>
  </si>
  <si>
    <t>EVENT      :</t>
  </si>
  <si>
    <t>AREA        :</t>
  </si>
  <si>
    <t>ITEM</t>
  </si>
  <si>
    <t>QTY</t>
  </si>
  <si>
    <t>FREW</t>
  </si>
  <si>
    <t>TOTAL</t>
  </si>
  <si>
    <t>FEE EO 10 %</t>
  </si>
  <si>
    <t>SEWA SEPEDA MOTOR</t>
  </si>
  <si>
    <t>GRAND TOTAL</t>
  </si>
  <si>
    <t>KETERANGAN :</t>
  </si>
  <si>
    <t>Pembayaran dapat secara cash / di transfer ke rekening :</t>
  </si>
  <si>
    <t>Atas nama : Selamat Hariyadi Sopandi</t>
  </si>
  <si>
    <t>Hormat saya,</t>
  </si>
  <si>
    <t>( Selamat Hariyadi. S )</t>
  </si>
  <si>
    <t>X-KD Event Organizer</t>
  </si>
  <si>
    <t>PERIODE  :</t>
  </si>
  <si>
    <t>GAJI TENAGA ADMIN</t>
  </si>
  <si>
    <t>UANG MAKAN TEAM</t>
  </si>
  <si>
    <t>ATK &amp; LAP. DOK</t>
  </si>
  <si>
    <t>BUDGET / BLN</t>
  </si>
  <si>
    <t>TOTAL BUDGET / 3 BLN</t>
  </si>
  <si>
    <t>BBM</t>
  </si>
  <si>
    <t>Bank             : Bank Central Asia ( BCA )</t>
  </si>
  <si>
    <t>No Rek         : 0 5 1 0 9 3 5 6 1 6</t>
  </si>
  <si>
    <r>
      <rPr>
        <sz val="11"/>
        <color rgb="FFFF0000"/>
        <rFont val="Bodoni MT Black"/>
        <family val="1"/>
      </rPr>
      <t>X-KD</t>
    </r>
    <r>
      <rPr>
        <sz val="11"/>
        <rFont val="Bodoni MT Black"/>
        <family val="1"/>
      </rPr>
      <t xml:space="preserve"> </t>
    </r>
    <r>
      <rPr>
        <sz val="11"/>
        <color rgb="FF0070C0"/>
        <rFont val="Bodoni MT Black"/>
        <family val="1"/>
      </rPr>
      <t>" EVENT ORGANIZER "</t>
    </r>
    <r>
      <rPr>
        <sz val="11"/>
        <rFont val="Bodoni MT Black"/>
        <family val="1"/>
      </rPr>
      <t xml:space="preserve"> </t>
    </r>
    <r>
      <rPr>
        <sz val="11"/>
        <color rgb="FFFFFF00"/>
        <rFont val="Bodoni MT Black"/>
        <family val="1"/>
      </rPr>
      <t>BANJARMASIN</t>
    </r>
  </si>
  <si>
    <t>PROGRAM TEAM MD PASAR TO PASAR</t>
  </si>
  <si>
    <t>PT. KARA SANTAN PERTAMA</t>
  </si>
  <si>
    <t>KOTA BANJARMASIN, KOTA BANJARBARU DAN KAB BANJAR</t>
  </si>
  <si>
    <t>GAJI UMR TEAM MD</t>
  </si>
  <si>
    <t>Budget tersebut tidak termasuk PPN 10 % ( PPN di bayar / ditanggung pihak perusahaan )</t>
  </si>
  <si>
    <t># Tiga Belas Juta Seratus Empat Puluh Lima Ribu Rupiah #</t>
  </si>
  <si>
    <t>Sistem pembayaran setiap tanggal 1 ( awal bulan ) untuk pembayaran perbulannya.</t>
  </si>
  <si>
    <t>Banjarmasin, 30 Agustus  2019</t>
  </si>
  <si>
    <t>Owner XKD EO</t>
  </si>
  <si>
    <t>Selamat Hariyadi.S</t>
  </si>
  <si>
    <t>Hormat kami,</t>
  </si>
  <si>
    <t>Banjarmasin, 30 Agustus 2019</t>
  </si>
  <si>
    <t>No. Rek          : 4490-01-015071-53-6</t>
  </si>
  <si>
    <t>Atas Nama    : Selamat Hariyadi Sopandi</t>
  </si>
  <si>
    <t>Rekening       : BRI</t>
  </si>
  <si>
    <t>Pembayaran dapat secara cash / atau di transfer ke :</t>
  </si>
  <si>
    <t>Sistem pembayaran DP 50 % ( Rp. 44.055.000,- ) saat MoU di sepakati dan pelunasan 50 % ( Rp. 44.055.000,- ) maksimal 14 hari setelah report event di terima</t>
  </si>
  <si>
    <t>Biaya tersebut diatas tidak termasuk PPN 10 % ( PPN di bayar oleh pihak sponsor )</t>
  </si>
  <si>
    <t># Delapan Puluh Delapan Juta Seratus Sepuluh Ribu Rupiah #</t>
  </si>
  <si>
    <t xml:space="preserve">Keterangan : </t>
  </si>
  <si>
    <t>HANDLING FEE EO 10 %</t>
  </si>
  <si>
    <t>TOTAL COST</t>
  </si>
  <si>
    <t>MOBIL OPRASIONAL + BBM</t>
  </si>
  <si>
    <t>BIAYA SEWA TEMPAT/LAHAN &amp; PERIJINAN UD PASAR</t>
  </si>
  <si>
    <t>BIAYA PERIJINAN KEPOLISIAN</t>
  </si>
  <si>
    <t>BIAYA SOUNDSYTEM + GANSET</t>
  </si>
  <si>
    <t>BIAYA LAIN-LAIN :</t>
  </si>
  <si>
    <t>MC</t>
  </si>
  <si>
    <t>TEAM LEADER</t>
  </si>
  <si>
    <t>MAN POWER :</t>
  </si>
  <si>
    <t>Budget tersebut untuk 18 x event Periode Oktober s/d Desember 2019</t>
  </si>
  <si>
    <t>BUDGET EVENT DALAM KOTA :</t>
  </si>
  <si>
    <t>REMARK</t>
  </si>
  <si>
    <t>COST</t>
  </si>
  <si>
    <t>FREQ</t>
  </si>
  <si>
    <t>PERIODE    : SEP S/D NOP 2019 ( 18 X EVENT )</t>
  </si>
  <si>
    <t xml:space="preserve">VENUE        : PASAR TRADISIONAL </t>
  </si>
  <si>
    <t>CLIENT        : PT. KARA SANTAN PERTAMA</t>
  </si>
  <si>
    <t>EVENT         : GREBEK PASAR SUN KARA</t>
  </si>
  <si>
    <t>HP.: 0852 5125 2104, EMAIL.: selamatx_kd@yahoo.com</t>
  </si>
  <si>
    <t>KELURAHAN BRANGAS TIMUR KECAMATAN ALALAK KABUPATEN BATOLA - PROPINSI KAL - SEL</t>
  </si>
  <si>
    <t>JL. TRANS KALIMANTAN KOMP. HANDIL BAKTI INDAH JALUR 7 NO 125 RT 18 RW 02</t>
  </si>
  <si>
    <r>
      <rPr>
        <sz val="16"/>
        <color rgb="FFFF0000"/>
        <rFont val="Bodoni MT Black"/>
        <family val="1"/>
      </rPr>
      <t>X-KD</t>
    </r>
    <r>
      <rPr>
        <sz val="16"/>
        <color theme="1"/>
        <rFont val="Bodoni MT Black"/>
        <family val="1"/>
      </rPr>
      <t xml:space="preserve"> </t>
    </r>
    <r>
      <rPr>
        <sz val="16"/>
        <color rgb="FF0070C0"/>
        <rFont val="Bodoni MT Black"/>
        <family val="1"/>
      </rPr>
      <t>EVENT ORGANIZER</t>
    </r>
    <r>
      <rPr>
        <sz val="16"/>
        <color theme="1"/>
        <rFont val="Bodoni MT Black"/>
        <family val="1"/>
      </rPr>
      <t xml:space="preserve"> BANJARMASIN</t>
    </r>
  </si>
  <si>
    <t>Rincian Pembayaran Kegiatan Kara bagi2 Rejeki di Banjarmasin</t>
  </si>
  <si>
    <t>Nama Biaya</t>
  </si>
  <si>
    <t>Gaji MD</t>
  </si>
  <si>
    <t>Kru Ivent Pengundian</t>
  </si>
  <si>
    <t>Ttl Biaya / bln</t>
  </si>
  <si>
    <t>datelane Pembayaran</t>
  </si>
  <si>
    <t>Keterangan</t>
  </si>
  <si>
    <t xml:space="preserve">Biaya per </t>
  </si>
  <si>
    <t>Frekwensi/ bln</t>
  </si>
  <si>
    <t>Satu paket ( 3MD, 1ADM, BBM, U.Makan)</t>
  </si>
  <si>
    <t>Satu Paket Kru ivent( 1Leader, 2team,1 Mc, &amp; BO)</t>
  </si>
  <si>
    <t xml:space="preserve">Total Biaya Tenaga Kegiatan Kara bagi2 Rejeki </t>
  </si>
  <si>
    <t>Kru Ivent</t>
  </si>
  <si>
    <t>Paket MD ( 3org)</t>
  </si>
  <si>
    <t>Biaya Tenaga kerJa  Ivent</t>
  </si>
  <si>
    <t xml:space="preserve">Sendok </t>
  </si>
  <si>
    <t>Cup utk sampling bubur</t>
  </si>
  <si>
    <t>Biaya Sampling</t>
  </si>
  <si>
    <t>** 7 ivent ( 6 di BJM, 1 di Palangkaraya)</t>
  </si>
  <si>
    <t>Total</t>
  </si>
  <si>
    <t>Hadiah Hiburan</t>
  </si>
  <si>
    <t>Teplon</t>
  </si>
  <si>
    <t>Dibagi perbulan, tiap bulan 100 voucher</t>
  </si>
  <si>
    <t xml:space="preserve">Uang tunai </t>
  </si>
  <si>
    <t>Dibagi perbulan, tiap bulan 2 Hape</t>
  </si>
  <si>
    <t>Hadiah Hiburan III</t>
  </si>
  <si>
    <t>Hape xiaomi</t>
  </si>
  <si>
    <t>Dibagi perbulan, tiap bulan 1 TV LED</t>
  </si>
  <si>
    <t>Hadiah Utama II</t>
  </si>
  <si>
    <t>TV 32'' LED</t>
  </si>
  <si>
    <t>Dibagi pada akhir periode program bulan ke 3</t>
  </si>
  <si>
    <t>Hadiah Utama I</t>
  </si>
  <si>
    <t>Motor</t>
  </si>
  <si>
    <t>Penjelasan</t>
  </si>
  <si>
    <t>Harga</t>
  </si>
  <si>
    <t>Unit</t>
  </si>
  <si>
    <t>Kategori</t>
  </si>
  <si>
    <t>Hadiah</t>
  </si>
  <si>
    <t>No</t>
  </si>
  <si>
    <t>ttl Hadiah</t>
  </si>
  <si>
    <t>Periode</t>
  </si>
  <si>
    <t>Spot</t>
  </si>
  <si>
    <t>CREW ( 2 org)</t>
  </si>
  <si>
    <t>ESTIMASI BIAYA PROGRAM UNDIAN '' KARA BAGI2 REJEKI DI BANJARMASIN</t>
  </si>
  <si>
    <t>Hadiah utama di undi dari pengumpulan karton khusus dibulan ke 3</t>
  </si>
  <si>
    <t>Program hanya utk Pedagang, tidak berlaku utk karyawan epm, ksp dan subdistributornya</t>
  </si>
  <si>
    <t>Tempat pengundian di Tenda 2x2 ( 2 psc) di lapangan parkir, bayar izin pengelola</t>
  </si>
  <si>
    <t>saat pengundian diadakan ivent sampling bubur kacang ijo, rekrut SPG ivent</t>
  </si>
  <si>
    <t>Cara mengundi nya dari item yang besar</t>
  </si>
  <si>
    <t>ada 2 ukuran box, 1 box ukuran karton mie instan, 1 box lg ukuran 4x karton mie instan ( utk undian)</t>
  </si>
  <si>
    <t>Sebelumnya letak pasar di mappingkan, kita jadikan satu utk psr yang berdekatan</t>
  </si>
  <si>
    <t>Kupon yg sdh di cabut ( dapat hadiah ) tidak di ukut sertakan kembali.</t>
  </si>
  <si>
    <t>Setiap toko/kios mempunyai kesempatan untuk mendapatkan hadiah maksimal 1 x</t>
  </si>
  <si>
    <t>Periode Program Sept- Nov, tiap bulan kita undi satu paket</t>
  </si>
  <si>
    <t xml:space="preserve">Kotak undian karton polos di tempel stiker / brosur </t>
  </si>
  <si>
    <t>Hadiah akan diundi dengan mengundang: Perwakilan Distributor, KSP, &amp; Pelanggan  &amp; kepala pasar setempat</t>
  </si>
  <si>
    <t>Selain dikumpulkan MD, potongan karton dpt dikumpulkan di drop box yg di sediakan d tiap grosir</t>
  </si>
  <si>
    <t>Sesuai jadwal kerja ke pasar, MD/SPR mengumpulkan potongan karton ( all Santan) yang sudah diisi informasi peserta program kara: Nama, Alamat, No. HP, No.KTP</t>
  </si>
  <si>
    <t>Di beberapa spot strategis, MD/SPR menempelkan sticker Program Kara, sticker akan disediakan kantor pusat.</t>
  </si>
  <si>
    <t>MD/SPR membagian brosur kepada para toko retail  dan grosir untuk  mengkomunikasikan mekanisme program</t>
  </si>
  <si>
    <t xml:space="preserve">TATA CARA DAN LANGKAH2 PROGRAM UNDIAN </t>
  </si>
  <si>
    <t xml:space="preserve">1 SEPTEMBER S/D 30 SEPTEMBER 2019 ( 1 BULAN / 25 HK ) </t>
  </si>
  <si>
    <t>Bubur Kacang 1 termos besar</t>
  </si>
  <si>
    <t>Sampling Produk Sunkara tca 65ml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</si>
</sst>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&quot;Rp&quot;* #,##0_);_(&quot;Rp&quot;* \(#,##0\);_(&quot;Rp&quot;* &quot;-&quot;_);_(@_)"/>
    <numFmt numFmtId="165" formatCode="[$-F800]dddd\,\ mmmm\ dd\,\ yyyy"/>
    <numFmt numFmtId="166" formatCode="_(* #,##0_);_(* \(#,##0\);_(* &quot;-&quot;??_);_(@_)"/>
  </numFmts>
  <fonts count="2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Bodoni MT Black"/>
      <family val="1"/>
    </font>
    <font>
      <b/>
      <sz val="10"/>
      <color rgb="FF00B050"/>
      <name val="Calibri"/>
      <family val="2"/>
      <scheme val="minor"/>
    </font>
    <font>
      <sz val="11"/>
      <color rgb="FFFF0000"/>
      <name val="Bodoni MT Black"/>
      <family val="1"/>
    </font>
    <font>
      <sz val="11"/>
      <color rgb="FF0070C0"/>
      <name val="Bodoni MT Black"/>
      <family val="1"/>
    </font>
    <font>
      <sz val="11"/>
      <color rgb="FFFFFF00"/>
      <name val="Bodoni MT Black"/>
      <family val="1"/>
    </font>
    <font>
      <sz val="11"/>
      <color theme="1"/>
      <name val="Calibri"/>
      <charset val="1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B050"/>
      <name val="Franklin Gothic Medium Cond"/>
      <family val="2"/>
    </font>
    <font>
      <sz val="14"/>
      <color theme="1"/>
      <name val="Bodoni MT Black"/>
      <family val="1"/>
    </font>
    <font>
      <sz val="16"/>
      <color theme="1"/>
      <name val="Bodoni MT Black"/>
      <family val="1"/>
    </font>
    <font>
      <sz val="16"/>
      <color rgb="FFFF0000"/>
      <name val="Bodoni MT Black"/>
      <family val="1"/>
    </font>
    <font>
      <sz val="16"/>
      <color rgb="FF0070C0"/>
      <name val="Bodoni MT Black"/>
      <family val="1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1" fontId="7" fillId="0" borderId="0" applyFont="0" applyFill="0" applyBorder="0" applyAlignment="0" applyProtection="0"/>
    <xf numFmtId="0" fontId="13" fillId="0" borderId="0"/>
    <xf numFmtId="41" fontId="13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0" fillId="0" borderId="3" xfId="0" applyFill="1" applyBorder="1"/>
    <xf numFmtId="0" fontId="0" fillId="0" borderId="5" xfId="0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4" fillId="2" borderId="4" xfId="0" applyFont="1" applyFill="1" applyBorder="1" applyAlignment="1">
      <alignment horizontal="center"/>
    </xf>
    <xf numFmtId="41" fontId="0" fillId="0" borderId="1" xfId="1" applyFont="1" applyBorder="1"/>
    <xf numFmtId="0" fontId="0" fillId="3" borderId="0" xfId="0" applyFill="1"/>
    <xf numFmtId="0" fontId="0" fillId="3" borderId="1" xfId="0" applyFill="1" applyBorder="1"/>
    <xf numFmtId="41" fontId="0" fillId="3" borderId="1" xfId="1" applyFont="1" applyFill="1" applyBorder="1"/>
    <xf numFmtId="0" fontId="0" fillId="3" borderId="2" xfId="0" applyFill="1" applyBorder="1"/>
    <xf numFmtId="0" fontId="13" fillId="0" borderId="0" xfId="2"/>
    <xf numFmtId="0" fontId="13" fillId="4" borderId="0" xfId="2" applyFill="1"/>
    <xf numFmtId="0" fontId="4" fillId="0" borderId="0" xfId="2" applyFont="1"/>
    <xf numFmtId="0" fontId="4" fillId="0" borderId="0" xfId="2" applyFont="1" applyBorder="1"/>
    <xf numFmtId="0" fontId="14" fillId="0" borderId="0" xfId="2" applyFont="1"/>
    <xf numFmtId="0" fontId="5" fillId="0" borderId="0" xfId="2" applyFont="1"/>
    <xf numFmtId="41" fontId="0" fillId="0" borderId="0" xfId="3" applyFont="1"/>
    <xf numFmtId="0" fontId="5" fillId="4" borderId="3" xfId="2" applyFont="1" applyFill="1" applyBorder="1"/>
    <xf numFmtId="164" fontId="13" fillId="5" borderId="1" xfId="2" applyNumberFormat="1" applyFill="1" applyBorder="1"/>
    <xf numFmtId="0" fontId="13" fillId="5" borderId="1" xfId="2" applyFill="1" applyBorder="1"/>
    <xf numFmtId="0" fontId="13" fillId="5" borderId="6" xfId="2" applyFill="1" applyBorder="1"/>
    <xf numFmtId="0" fontId="5" fillId="4" borderId="7" xfId="2" applyFont="1" applyFill="1" applyBorder="1"/>
    <xf numFmtId="0" fontId="13" fillId="5" borderId="0" xfId="2" applyFill="1"/>
    <xf numFmtId="164" fontId="15" fillId="4" borderId="1" xfId="2" applyNumberFormat="1" applyFont="1" applyFill="1" applyBorder="1"/>
    <xf numFmtId="0" fontId="15" fillId="4" borderId="1" xfId="2" applyFont="1" applyFill="1" applyBorder="1"/>
    <xf numFmtId="0" fontId="16" fillId="4" borderId="7" xfId="2" applyFont="1" applyFill="1" applyBorder="1"/>
    <xf numFmtId="164" fontId="13" fillId="4" borderId="1" xfId="2" applyNumberFormat="1" applyFill="1" applyBorder="1"/>
    <xf numFmtId="0" fontId="13" fillId="4" borderId="1" xfId="2" applyFill="1" applyBorder="1"/>
    <xf numFmtId="0" fontId="5" fillId="4" borderId="1" xfId="2" applyFont="1" applyFill="1" applyBorder="1"/>
    <xf numFmtId="164" fontId="13" fillId="4" borderId="8" xfId="2" applyNumberFormat="1" applyFill="1" applyBorder="1"/>
    <xf numFmtId="0" fontId="4" fillId="4" borderId="7" xfId="2" applyFont="1" applyFill="1" applyBorder="1"/>
    <xf numFmtId="0" fontId="4" fillId="4" borderId="7" xfId="2" applyFont="1" applyFill="1" applyBorder="1" applyAlignment="1">
      <alignment horizontal="center"/>
    </xf>
    <xf numFmtId="0" fontId="13" fillId="0" borderId="5" xfId="2" applyBorder="1"/>
    <xf numFmtId="0" fontId="17" fillId="4" borderId="9" xfId="2" applyFont="1" applyFill="1" applyBorder="1"/>
    <xf numFmtId="0" fontId="13" fillId="4" borderId="10" xfId="2" applyFill="1" applyBorder="1"/>
    <xf numFmtId="0" fontId="4" fillId="4" borderId="10" xfId="2" applyFont="1" applyFill="1" applyBorder="1" applyAlignment="1">
      <alignment horizontal="center"/>
    </xf>
    <xf numFmtId="0" fontId="13" fillId="4" borderId="8" xfId="2" applyFill="1" applyBorder="1"/>
    <xf numFmtId="0" fontId="13" fillId="0" borderId="11" xfId="2" applyBorder="1"/>
    <xf numFmtId="0" fontId="4" fillId="6" borderId="1" xfId="2" applyFont="1" applyFill="1" applyBorder="1" applyAlignment="1">
      <alignment horizontal="center"/>
    </xf>
    <xf numFmtId="164" fontId="0" fillId="0" borderId="0" xfId="0" applyNumberFormat="1"/>
    <xf numFmtId="41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0" xfId="0" applyFill="1" applyBorder="1"/>
    <xf numFmtId="0" fontId="17" fillId="0" borderId="0" xfId="4"/>
    <xf numFmtId="166" fontId="0" fillId="0" borderId="0" xfId="5" applyNumberFormat="1" applyFont="1"/>
    <xf numFmtId="166" fontId="0" fillId="0" borderId="1" xfId="5" applyNumberFormat="1" applyFont="1" applyBorder="1"/>
    <xf numFmtId="0" fontId="17" fillId="0" borderId="1" xfId="4" applyFill="1" applyBorder="1"/>
    <xf numFmtId="166" fontId="4" fillId="0" borderId="0" xfId="5" applyNumberFormat="1" applyFont="1"/>
    <xf numFmtId="41" fontId="0" fillId="0" borderId="1" xfId="6" applyFont="1" applyFill="1" applyBorder="1"/>
    <xf numFmtId="0" fontId="17" fillId="0" borderId="1" xfId="4" applyBorder="1"/>
    <xf numFmtId="0" fontId="23" fillId="0" borderId="0" xfId="4" applyFont="1"/>
    <xf numFmtId="0" fontId="4" fillId="0" borderId="0" xfId="4" applyFont="1"/>
    <xf numFmtId="166" fontId="4" fillId="0" borderId="1" xfId="5" applyNumberFormat="1" applyFont="1" applyBorder="1"/>
    <xf numFmtId="0" fontId="4" fillId="0" borderId="1" xfId="4" applyFont="1" applyBorder="1"/>
    <xf numFmtId="0" fontId="17" fillId="4" borderId="1" xfId="2" applyFont="1" applyFill="1" applyBorder="1"/>
    <xf numFmtId="0" fontId="24" fillId="0" borderId="0" xfId="4" applyFont="1"/>
    <xf numFmtId="0" fontId="17" fillId="0" borderId="0" xfId="4" applyAlignment="1">
      <alignment wrapText="1"/>
    </xf>
    <xf numFmtId="0" fontId="17" fillId="0" borderId="0" xfId="4" applyAlignment="1"/>
    <xf numFmtId="0" fontId="17" fillId="0" borderId="0" xfId="4" applyAlignment="1">
      <alignment horizontal="left"/>
    </xf>
    <xf numFmtId="0" fontId="17" fillId="0" borderId="12" xfId="4" applyBorder="1" applyAlignment="1">
      <alignment horizontal="center" vertical="center" wrapText="1"/>
    </xf>
    <xf numFmtId="0" fontId="17" fillId="0" borderId="7" xfId="4" applyBorder="1" applyAlignment="1">
      <alignment horizontal="center" vertical="center" wrapText="1"/>
    </xf>
    <xf numFmtId="0" fontId="17" fillId="0" borderId="3" xfId="4" applyBorder="1" applyAlignment="1">
      <alignment horizontal="center" vertical="center" wrapText="1"/>
    </xf>
    <xf numFmtId="0" fontId="20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7" fillId="0" borderId="0" xfId="4" applyFill="1" applyBorder="1"/>
    <xf numFmtId="0" fontId="17" fillId="0" borderId="0" xfId="4" applyBorder="1"/>
    <xf numFmtId="166" fontId="0" fillId="0" borderId="0" xfId="5" applyNumberFormat="1" applyFont="1" applyBorder="1"/>
    <xf numFmtId="0" fontId="17" fillId="0" borderId="13" xfId="4" applyFill="1" applyBorder="1"/>
    <xf numFmtId="0" fontId="2" fillId="0" borderId="13" xfId="4" applyFont="1" applyFill="1" applyBorder="1"/>
    <xf numFmtId="0" fontId="1" fillId="0" borderId="1" xfId="4" applyFont="1" applyBorder="1"/>
    <xf numFmtId="0" fontId="17" fillId="0" borderId="0" xfId="4" applyBorder="1" applyAlignment="1">
      <alignment horizontal="center" vertical="center" wrapText="1"/>
    </xf>
  </cellXfs>
  <cellStyles count="7">
    <cellStyle name="Comma [0]" xfId="1" builtinId="6"/>
    <cellStyle name="Comma [0] 2" xfId="3"/>
    <cellStyle name="Comma [0] 3" xfId="6"/>
    <cellStyle name="Comma 2" xfId="5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36</xdr:row>
      <xdr:rowOff>133350</xdr:rowOff>
    </xdr:from>
    <xdr:to>
      <xdr:col>1</xdr:col>
      <xdr:colOff>211454</xdr:colOff>
      <xdr:row>42</xdr:row>
      <xdr:rowOff>184785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49" y="6991350"/>
          <a:ext cx="525780" cy="119443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34</xdr:row>
      <xdr:rowOff>47625</xdr:rowOff>
    </xdr:from>
    <xdr:to>
      <xdr:col>0</xdr:col>
      <xdr:colOff>518432</xdr:colOff>
      <xdr:row>38</xdr:row>
      <xdr:rowOff>95250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6553200"/>
          <a:ext cx="280307" cy="809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7"/>
  <sheetViews>
    <sheetView topLeftCell="A2" zoomScale="150" zoomScaleNormal="150" workbookViewId="0">
      <selection activeCell="A17" sqref="A17"/>
    </sheetView>
  </sheetViews>
  <sheetFormatPr defaultRowHeight="15"/>
  <cols>
    <col min="1" max="1" width="4.42578125" style="51" customWidth="1"/>
    <col min="2" max="2" width="12.28515625" style="64" customWidth="1"/>
    <col min="3" max="3" width="15.7109375" style="51" bestFit="1" customWidth="1"/>
    <col min="4" max="4" width="5.28515625" style="51" customWidth="1"/>
    <col min="5" max="5" width="4.7109375" style="51" customWidth="1"/>
    <col min="6" max="6" width="4.42578125" style="51" customWidth="1"/>
    <col min="7" max="7" width="4.140625" style="51" customWidth="1"/>
    <col min="8" max="8" width="11" style="51" bestFit="1" customWidth="1"/>
    <col min="9" max="9" width="12" style="51" bestFit="1" customWidth="1"/>
    <col min="10" max="10" width="38" style="51" bestFit="1" customWidth="1"/>
    <col min="11" max="16384" width="9.140625" style="51"/>
  </cols>
  <sheetData>
    <row r="1" spans="1:2">
      <c r="A1" s="51" t="s">
        <v>3</v>
      </c>
      <c r="B1" s="65" t="s">
        <v>133</v>
      </c>
    </row>
    <row r="2" spans="1:2">
      <c r="A2" s="51">
        <v>1</v>
      </c>
      <c r="B2" s="66" t="s">
        <v>132</v>
      </c>
    </row>
    <row r="3" spans="1:2">
      <c r="A3" s="51">
        <v>2</v>
      </c>
      <c r="B3" s="65" t="s">
        <v>131</v>
      </c>
    </row>
    <row r="4" spans="1:2">
      <c r="A4" s="51">
        <v>3</v>
      </c>
      <c r="B4" s="65" t="s">
        <v>130</v>
      </c>
    </row>
    <row r="5" spans="1:2">
      <c r="A5" s="51">
        <v>4</v>
      </c>
      <c r="B5" s="65" t="s">
        <v>129</v>
      </c>
    </row>
    <row r="6" spans="1:2">
      <c r="A6" s="51">
        <v>5</v>
      </c>
      <c r="B6" s="65" t="s">
        <v>128</v>
      </c>
    </row>
    <row r="7" spans="1:2">
      <c r="A7" s="51">
        <v>6</v>
      </c>
      <c r="B7" s="65" t="s">
        <v>127</v>
      </c>
    </row>
    <row r="8" spans="1:2">
      <c r="A8" s="51">
        <v>7</v>
      </c>
      <c r="B8" s="65" t="s">
        <v>126</v>
      </c>
    </row>
    <row r="9" spans="1:2">
      <c r="A9" s="51">
        <v>8</v>
      </c>
      <c r="B9" s="65" t="s">
        <v>125</v>
      </c>
    </row>
    <row r="10" spans="1:2">
      <c r="A10" s="51">
        <v>9</v>
      </c>
      <c r="B10" s="65" t="s">
        <v>124</v>
      </c>
    </row>
    <row r="11" spans="1:2">
      <c r="A11" s="51">
        <v>10</v>
      </c>
      <c r="B11" s="65" t="s">
        <v>123</v>
      </c>
    </row>
    <row r="12" spans="1:2" ht="12.75" customHeight="1">
      <c r="A12" s="51">
        <v>11</v>
      </c>
      <c r="B12" s="65" t="s">
        <v>122</v>
      </c>
    </row>
    <row r="13" spans="1:2">
      <c r="A13" s="51">
        <v>12</v>
      </c>
      <c r="B13" s="65" t="s">
        <v>121</v>
      </c>
    </row>
    <row r="14" spans="1:2">
      <c r="A14" s="51">
        <v>13</v>
      </c>
      <c r="B14" s="65" t="s">
        <v>120</v>
      </c>
    </row>
    <row r="15" spans="1:2">
      <c r="A15" s="51">
        <v>14</v>
      </c>
      <c r="B15" s="65" t="s">
        <v>119</v>
      </c>
    </row>
    <row r="16" spans="1:2">
      <c r="A16" s="51">
        <v>15</v>
      </c>
      <c r="B16" s="65" t="s">
        <v>118</v>
      </c>
    </row>
    <row r="17" spans="1:2">
      <c r="A17" s="51">
        <v>16</v>
      </c>
      <c r="B17" s="65" t="s">
        <v>117</v>
      </c>
    </row>
  </sheetData>
  <pageMargins left="0.44" right="0.21" top="0.42" bottom="0.74803149606299213" header="0.31496062992125984" footer="0.31496062992125984"/>
  <pageSetup scale="9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48576"/>
  <sheetViews>
    <sheetView tabSelected="1" workbookViewId="0">
      <selection activeCell="A17" sqref="A17"/>
    </sheetView>
  </sheetViews>
  <sheetFormatPr defaultRowHeight="15"/>
  <cols>
    <col min="1" max="1" width="3.7109375" style="51" bestFit="1" customWidth="1"/>
    <col min="2" max="2" width="16.42578125" style="51" customWidth="1"/>
    <col min="3" max="3" width="31.140625" style="51" customWidth="1"/>
    <col min="4" max="4" width="5.42578125" style="51" bestFit="1" customWidth="1"/>
    <col min="5" max="5" width="5" style="51" bestFit="1" customWidth="1"/>
    <col min="6" max="6" width="8" style="51" bestFit="1" customWidth="1"/>
    <col min="7" max="7" width="9.5703125" style="51" bestFit="1" customWidth="1"/>
    <col min="8" max="8" width="13.42578125" style="52" bestFit="1" customWidth="1"/>
    <col min="9" max="9" width="14.140625" style="52" customWidth="1"/>
    <col min="10" max="10" width="41.85546875" style="51" bestFit="1" customWidth="1"/>
    <col min="11" max="16384" width="9.140625" style="51"/>
  </cols>
  <sheetData>
    <row r="1" spans="1:10" ht="18.75">
      <c r="B1" s="63" t="s">
        <v>116</v>
      </c>
    </row>
    <row r="2" spans="1:10">
      <c r="E2" s="51" t="s">
        <v>114</v>
      </c>
      <c r="F2" s="51" t="s">
        <v>113</v>
      </c>
      <c r="G2" s="51" t="s">
        <v>112</v>
      </c>
    </row>
    <row r="3" spans="1:10" s="59" customFormat="1">
      <c r="A3" s="61" t="s">
        <v>111</v>
      </c>
      <c r="B3" s="61" t="s">
        <v>110</v>
      </c>
      <c r="C3" s="61" t="s">
        <v>109</v>
      </c>
      <c r="D3" s="61" t="s">
        <v>108</v>
      </c>
      <c r="E3" s="61">
        <v>7</v>
      </c>
      <c r="F3" s="61">
        <v>3</v>
      </c>
      <c r="G3" s="61"/>
      <c r="H3" s="60" t="s">
        <v>107</v>
      </c>
      <c r="I3" s="60" t="s">
        <v>92</v>
      </c>
      <c r="J3" s="61" t="s">
        <v>106</v>
      </c>
    </row>
    <row r="4" spans="1:10">
      <c r="A4" s="57">
        <v>1</v>
      </c>
      <c r="B4" s="57" t="s">
        <v>105</v>
      </c>
      <c r="C4" s="57" t="s">
        <v>104</v>
      </c>
      <c r="D4" s="57">
        <v>1</v>
      </c>
      <c r="E4" s="57">
        <v>1</v>
      </c>
      <c r="F4" s="57"/>
      <c r="G4" s="57">
        <f>+F4*E4</f>
        <v>0</v>
      </c>
      <c r="H4" s="53">
        <v>17000000</v>
      </c>
      <c r="I4" s="53">
        <f>+H4*G4</f>
        <v>0</v>
      </c>
      <c r="J4" s="57" t="s">
        <v>103</v>
      </c>
    </row>
    <row r="5" spans="1:10">
      <c r="A5" s="57">
        <v>2</v>
      </c>
      <c r="B5" s="57" t="s">
        <v>102</v>
      </c>
      <c r="C5" s="57" t="s">
        <v>101</v>
      </c>
      <c r="D5" s="57">
        <v>1</v>
      </c>
      <c r="E5" s="57">
        <v>7</v>
      </c>
      <c r="F5" s="57">
        <v>1</v>
      </c>
      <c r="G5" s="57">
        <f>+F5*E5*D5</f>
        <v>7</v>
      </c>
      <c r="H5" s="53">
        <v>2500000</v>
      </c>
      <c r="I5" s="53">
        <f>+H5*G5</f>
        <v>17500000</v>
      </c>
      <c r="J5" s="57" t="s">
        <v>100</v>
      </c>
    </row>
    <row r="6" spans="1:10">
      <c r="A6" s="57">
        <v>3</v>
      </c>
      <c r="B6" s="57" t="s">
        <v>99</v>
      </c>
      <c r="C6" s="57" t="s">
        <v>98</v>
      </c>
      <c r="D6" s="57">
        <v>2</v>
      </c>
      <c r="E6" s="57">
        <v>7</v>
      </c>
      <c r="F6" s="57">
        <v>1</v>
      </c>
      <c r="G6" s="57">
        <f>+F6*E6*D6</f>
        <v>14</v>
      </c>
      <c r="H6" s="53">
        <v>1500000</v>
      </c>
      <c r="I6" s="53">
        <f>+H6*G6</f>
        <v>21000000</v>
      </c>
      <c r="J6" s="57" t="s">
        <v>97</v>
      </c>
    </row>
    <row r="7" spans="1:10">
      <c r="A7" s="57">
        <v>4</v>
      </c>
      <c r="B7" s="57" t="s">
        <v>96</v>
      </c>
      <c r="C7" s="57" t="s">
        <v>93</v>
      </c>
      <c r="D7" s="57">
        <v>15</v>
      </c>
      <c r="E7" s="57">
        <v>7</v>
      </c>
      <c r="F7" s="57">
        <v>1</v>
      </c>
      <c r="G7" s="57">
        <f>+F7*E7*D7</f>
        <v>105</v>
      </c>
      <c r="H7" s="53">
        <v>100000</v>
      </c>
      <c r="I7" s="53">
        <f>+H7*G7</f>
        <v>10500000</v>
      </c>
      <c r="J7" s="57" t="s">
        <v>95</v>
      </c>
    </row>
    <row r="8" spans="1:10">
      <c r="A8" s="57">
        <v>5</v>
      </c>
      <c r="B8" s="57" t="s">
        <v>94</v>
      </c>
      <c r="C8" s="57" t="s">
        <v>93</v>
      </c>
      <c r="D8" s="57">
        <v>30</v>
      </c>
      <c r="E8" s="57">
        <v>7</v>
      </c>
      <c r="F8" s="57">
        <v>1</v>
      </c>
      <c r="G8" s="57">
        <f>+F8*E8*D8</f>
        <v>210</v>
      </c>
      <c r="H8" s="53">
        <v>75000</v>
      </c>
      <c r="I8" s="53">
        <f>+H8*G8</f>
        <v>15750000</v>
      </c>
      <c r="J8" s="57"/>
    </row>
    <row r="9" spans="1:10" s="59" customFormat="1">
      <c r="B9" s="61" t="s">
        <v>92</v>
      </c>
      <c r="C9" s="61"/>
      <c r="D9" s="61">
        <f>SUM(D4:D8)</f>
        <v>49</v>
      </c>
      <c r="E9" s="61"/>
      <c r="F9" s="61"/>
      <c r="G9" s="61"/>
      <c r="H9" s="60"/>
      <c r="I9" s="60">
        <f>SUM(I4:I8)</f>
        <v>64750000</v>
      </c>
    </row>
    <row r="10" spans="1:10">
      <c r="C10" s="58" t="s">
        <v>91</v>
      </c>
    </row>
    <row r="11" spans="1:10">
      <c r="C11" s="58"/>
    </row>
    <row r="12" spans="1:10" ht="15" customHeight="1">
      <c r="B12" s="67" t="s">
        <v>90</v>
      </c>
      <c r="C12" s="78" t="s">
        <v>89</v>
      </c>
      <c r="D12" s="57">
        <v>1000</v>
      </c>
      <c r="E12" s="57">
        <v>7</v>
      </c>
      <c r="F12" s="57">
        <v>1</v>
      </c>
      <c r="G12" s="57">
        <v>600</v>
      </c>
      <c r="H12" s="53">
        <v>600</v>
      </c>
      <c r="I12" s="53">
        <f>+H12*F12*E12*D12</f>
        <v>4200000</v>
      </c>
    </row>
    <row r="13" spans="1:10">
      <c r="B13" s="68"/>
      <c r="C13" s="78" t="s">
        <v>88</v>
      </c>
      <c r="D13" s="54">
        <v>1000</v>
      </c>
      <c r="E13" s="57">
        <v>7</v>
      </c>
      <c r="F13" s="57">
        <v>1</v>
      </c>
      <c r="G13" s="57">
        <f>5500/25</f>
        <v>220</v>
      </c>
      <c r="H13" s="53">
        <v>220</v>
      </c>
      <c r="I13" s="53">
        <f>+H13*F13*E13*D13</f>
        <v>1540000</v>
      </c>
    </row>
    <row r="14" spans="1:10">
      <c r="B14" s="68"/>
      <c r="C14" s="79" t="s">
        <v>135</v>
      </c>
      <c r="D14" s="54">
        <v>1</v>
      </c>
      <c r="E14" s="57">
        <v>7</v>
      </c>
      <c r="F14" s="57">
        <v>1</v>
      </c>
      <c r="G14" s="56"/>
      <c r="H14" s="53">
        <v>300000</v>
      </c>
      <c r="I14" s="53">
        <f>+H14*F14*E14*D14</f>
        <v>2100000</v>
      </c>
    </row>
    <row r="15" spans="1:10">
      <c r="B15" s="69"/>
      <c r="C15" s="80" t="s">
        <v>136</v>
      </c>
      <c r="D15" s="57">
        <v>1</v>
      </c>
      <c r="E15" s="57">
        <v>7</v>
      </c>
      <c r="F15" s="57">
        <v>1</v>
      </c>
      <c r="G15" s="57"/>
      <c r="H15" s="53">
        <v>82000</v>
      </c>
      <c r="I15" s="53">
        <f>+H15*F15*E15*D15</f>
        <v>574000</v>
      </c>
    </row>
    <row r="16" spans="1:10">
      <c r="I16" s="55">
        <f>I12+I13+I14+I15</f>
        <v>8414000</v>
      </c>
    </row>
    <row r="17" spans="2:9" ht="15" customHeight="1">
      <c r="B17" s="81"/>
      <c r="C17" s="75"/>
      <c r="D17" s="76"/>
      <c r="E17" s="76"/>
      <c r="F17" s="76"/>
      <c r="G17" s="76"/>
      <c r="H17" s="77"/>
      <c r="I17" s="77"/>
    </row>
    <row r="18" spans="2:9" ht="30" customHeight="1">
      <c r="B18" s="81"/>
      <c r="C18" s="75"/>
      <c r="D18" s="76"/>
      <c r="E18" s="76"/>
      <c r="F18" s="76"/>
      <c r="G18" s="76"/>
      <c r="H18" s="77"/>
      <c r="I18" s="77"/>
    </row>
    <row r="19" spans="2:9" ht="18.75" customHeight="1">
      <c r="B19" s="67" t="s">
        <v>87</v>
      </c>
      <c r="C19" s="54" t="s">
        <v>86</v>
      </c>
      <c r="D19" s="57"/>
      <c r="E19" s="57">
        <v>1</v>
      </c>
      <c r="F19" s="57">
        <v>1</v>
      </c>
      <c r="G19" s="57"/>
      <c r="H19" s="53">
        <v>13145000</v>
      </c>
      <c r="I19" s="53">
        <v>13145000</v>
      </c>
    </row>
    <row r="20" spans="2:9">
      <c r="B20" s="69"/>
      <c r="C20" s="54" t="s">
        <v>85</v>
      </c>
      <c r="D20" s="57">
        <v>1</v>
      </c>
      <c r="E20" s="57">
        <v>6</v>
      </c>
      <c r="F20" s="57">
        <v>1</v>
      </c>
      <c r="G20" s="57"/>
      <c r="H20" s="53">
        <v>4895000</v>
      </c>
      <c r="I20" s="53">
        <v>29370000</v>
      </c>
    </row>
    <row r="21" spans="2:9">
      <c r="I21" s="55">
        <f>+I20+I19</f>
        <v>42515000</v>
      </c>
    </row>
    <row r="23" spans="2:9">
      <c r="I23" s="55">
        <f>I9+I16+I21</f>
        <v>115679000</v>
      </c>
    </row>
    <row r="1048576" spans="9:9">
      <c r="I1048576" s="53"/>
    </row>
  </sheetData>
  <pageMargins left="0.24" right="0.24" top="4.78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G10"/>
  <sheetViews>
    <sheetView workbookViewId="0">
      <selection activeCell="D15" sqref="D15"/>
    </sheetView>
  </sheetViews>
  <sheetFormatPr defaultRowHeight="15"/>
  <cols>
    <col min="2" max="3" width="23" customWidth="1"/>
    <col min="4" max="4" width="14.140625" customWidth="1"/>
    <col min="5" max="5" width="15" bestFit="1" customWidth="1"/>
    <col min="6" max="6" width="28.42578125" customWidth="1"/>
    <col min="7" max="7" width="45.28515625" bestFit="1" customWidth="1"/>
  </cols>
  <sheetData>
    <row r="2" spans="2:7">
      <c r="B2" t="s">
        <v>73</v>
      </c>
    </row>
    <row r="4" spans="2:7">
      <c r="B4" s="1" t="s">
        <v>74</v>
      </c>
      <c r="C4" s="1" t="s">
        <v>80</v>
      </c>
      <c r="D4" s="1" t="s">
        <v>81</v>
      </c>
      <c r="E4" s="1" t="s">
        <v>77</v>
      </c>
      <c r="F4" s="1" t="s">
        <v>78</v>
      </c>
      <c r="G4" s="1" t="s">
        <v>79</v>
      </c>
    </row>
    <row r="5" spans="2:7">
      <c r="B5" s="1" t="s">
        <v>75</v>
      </c>
      <c r="C5" s="47">
        <f>+'gaji MD'!F20</f>
        <v>13145000</v>
      </c>
      <c r="D5" s="47">
        <v>1</v>
      </c>
      <c r="E5" s="48">
        <f>+D5*C5</f>
        <v>13145000</v>
      </c>
      <c r="F5" s="49">
        <v>43740</v>
      </c>
      <c r="G5" s="1" t="s">
        <v>82</v>
      </c>
    </row>
    <row r="6" spans="2:7">
      <c r="B6" s="1" t="s">
        <v>76</v>
      </c>
      <c r="C6" s="48">
        <f>+'biaya Ivent'!E25</f>
        <v>4895000</v>
      </c>
      <c r="D6" s="12">
        <v>6</v>
      </c>
      <c r="E6" s="48">
        <f>+D6*C6</f>
        <v>29370000</v>
      </c>
      <c r="F6" s="49">
        <v>43746</v>
      </c>
      <c r="G6" s="1" t="s">
        <v>83</v>
      </c>
    </row>
    <row r="7" spans="2:7">
      <c r="B7" s="1" t="s">
        <v>76</v>
      </c>
      <c r="C7" s="48">
        <f>+C6</f>
        <v>4895000</v>
      </c>
      <c r="D7" s="12">
        <v>6</v>
      </c>
      <c r="E7" s="48">
        <f t="shared" ref="E7:E8" si="0">+D7*C7</f>
        <v>29370000</v>
      </c>
      <c r="F7" s="49">
        <v>43781</v>
      </c>
      <c r="G7" s="50"/>
    </row>
    <row r="8" spans="2:7">
      <c r="B8" s="1" t="s">
        <v>76</v>
      </c>
      <c r="C8" s="48">
        <f>+C7</f>
        <v>4895000</v>
      </c>
      <c r="D8" s="12">
        <v>6</v>
      </c>
      <c r="E8" s="48">
        <f t="shared" si="0"/>
        <v>29370000</v>
      </c>
      <c r="F8" s="49">
        <v>43809</v>
      </c>
    </row>
    <row r="10" spans="2:7">
      <c r="B10" t="s">
        <v>84</v>
      </c>
      <c r="E10" s="46">
        <f>SUM(E5:E9)</f>
        <v>101255000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E27" sqref="E27"/>
    </sheetView>
  </sheetViews>
  <sheetFormatPr defaultColWidth="9" defaultRowHeight="15"/>
  <cols>
    <col min="1" max="1" width="5.7109375" style="17" customWidth="1"/>
    <col min="2" max="2" width="48" style="17" customWidth="1"/>
    <col min="3" max="4" width="7.7109375" style="17" customWidth="1"/>
    <col min="5" max="5" width="13.7109375" style="17" customWidth="1"/>
    <col min="6" max="6" width="15" style="17" customWidth="1"/>
    <col min="7" max="7" width="65.7109375" style="17" customWidth="1"/>
    <col min="8" max="16384" width="9" style="17"/>
  </cols>
  <sheetData>
    <row r="1" spans="1:8" ht="20.25">
      <c r="A1" s="70" t="s">
        <v>72</v>
      </c>
      <c r="B1" s="71"/>
      <c r="C1" s="71"/>
      <c r="D1" s="71"/>
      <c r="E1" s="71"/>
      <c r="F1" s="71"/>
      <c r="G1" s="71"/>
    </row>
    <row r="2" spans="1:8" ht="16.5">
      <c r="A2" s="72" t="s">
        <v>71</v>
      </c>
      <c r="B2" s="72"/>
      <c r="C2" s="72"/>
      <c r="D2" s="72"/>
      <c r="E2" s="72"/>
      <c r="F2" s="72"/>
      <c r="G2" s="72"/>
    </row>
    <row r="3" spans="1:8" ht="16.5">
      <c r="A3" s="72" t="s">
        <v>70</v>
      </c>
      <c r="B3" s="72"/>
      <c r="C3" s="72"/>
      <c r="D3" s="72"/>
      <c r="E3" s="72"/>
      <c r="F3" s="72"/>
      <c r="G3" s="72"/>
    </row>
    <row r="4" spans="1:8" ht="16.5">
      <c r="A4" s="72" t="s">
        <v>69</v>
      </c>
      <c r="B4" s="72"/>
      <c r="C4" s="72"/>
      <c r="D4" s="72"/>
      <c r="E4" s="72"/>
      <c r="F4" s="72"/>
      <c r="G4" s="72"/>
    </row>
    <row r="6" spans="1:8">
      <c r="A6" s="19" t="s">
        <v>68</v>
      </c>
      <c r="B6" s="19"/>
      <c r="C6" s="19"/>
    </row>
    <row r="7" spans="1:8">
      <c r="A7" s="19" t="s">
        <v>67</v>
      </c>
      <c r="B7" s="19"/>
      <c r="C7" s="19"/>
    </row>
    <row r="8" spans="1:8">
      <c r="A8" s="19" t="s">
        <v>66</v>
      </c>
      <c r="B8" s="19"/>
      <c r="C8" s="19"/>
    </row>
    <row r="9" spans="1:8">
      <c r="A9" s="19" t="s">
        <v>65</v>
      </c>
      <c r="B9" s="19"/>
      <c r="C9" s="19"/>
    </row>
    <row r="11" spans="1:8">
      <c r="A11" s="45" t="s">
        <v>3</v>
      </c>
      <c r="B11" s="45" t="s">
        <v>7</v>
      </c>
      <c r="C11" s="45" t="s">
        <v>8</v>
      </c>
      <c r="D11" s="45" t="s">
        <v>64</v>
      </c>
      <c r="E11" s="45" t="s">
        <v>63</v>
      </c>
      <c r="F11" s="45" t="s">
        <v>51</v>
      </c>
      <c r="G11" s="45" t="s">
        <v>62</v>
      </c>
    </row>
    <row r="12" spans="1:8">
      <c r="G12" s="44"/>
    </row>
    <row r="13" spans="1:8">
      <c r="A13" s="43"/>
      <c r="B13" s="42" t="s">
        <v>61</v>
      </c>
      <c r="C13" s="41"/>
      <c r="D13" s="41"/>
      <c r="E13" s="41"/>
      <c r="F13" s="41"/>
      <c r="G13" s="40" t="s">
        <v>60</v>
      </c>
      <c r="H13" s="39"/>
    </row>
    <row r="14" spans="1:8">
      <c r="A14" s="34"/>
      <c r="B14" s="35" t="s">
        <v>59</v>
      </c>
      <c r="C14" s="34"/>
      <c r="D14" s="34"/>
      <c r="E14" s="33"/>
      <c r="F14" s="36"/>
      <c r="G14" s="38"/>
    </row>
    <row r="15" spans="1:8">
      <c r="A15" s="34">
        <v>1</v>
      </c>
      <c r="B15" s="34" t="s">
        <v>58</v>
      </c>
      <c r="C15" s="34">
        <v>1</v>
      </c>
      <c r="D15" s="34">
        <v>18</v>
      </c>
      <c r="E15" s="33">
        <v>250000</v>
      </c>
      <c r="F15" s="36">
        <f>C15*D15*E15</f>
        <v>4500000</v>
      </c>
      <c r="G15" s="37"/>
    </row>
    <row r="16" spans="1:8">
      <c r="A16" s="34">
        <v>2</v>
      </c>
      <c r="B16" s="62" t="s">
        <v>115</v>
      </c>
      <c r="C16" s="34">
        <v>1</v>
      </c>
      <c r="D16" s="34">
        <v>18</v>
      </c>
      <c r="E16" s="33">
        <v>400000</v>
      </c>
      <c r="F16" s="36">
        <f>C16*D16*E16</f>
        <v>7200000</v>
      </c>
      <c r="G16" s="28"/>
    </row>
    <row r="17" spans="1:7">
      <c r="A17" s="34">
        <v>3</v>
      </c>
      <c r="B17" s="34" t="s">
        <v>57</v>
      </c>
      <c r="C17" s="34">
        <v>1</v>
      </c>
      <c r="D17" s="34">
        <v>18</v>
      </c>
      <c r="E17" s="33">
        <v>300000</v>
      </c>
      <c r="F17" s="36">
        <f>C17*D17*E17</f>
        <v>5400000</v>
      </c>
      <c r="G17" s="28"/>
    </row>
    <row r="18" spans="1:7">
      <c r="A18" s="34"/>
      <c r="B18" s="35" t="s">
        <v>56</v>
      </c>
      <c r="C18" s="34"/>
      <c r="D18" s="34"/>
      <c r="E18" s="33"/>
      <c r="F18" s="33"/>
      <c r="G18" s="28"/>
    </row>
    <row r="19" spans="1:7">
      <c r="A19" s="31">
        <v>1</v>
      </c>
      <c r="B19" s="31" t="s">
        <v>55</v>
      </c>
      <c r="C19" s="31">
        <v>1</v>
      </c>
      <c r="D19" s="31">
        <v>18</v>
      </c>
      <c r="E19" s="30">
        <v>1000000</v>
      </c>
      <c r="F19" s="30">
        <f>C19*D19*E19</f>
        <v>18000000</v>
      </c>
      <c r="G19" s="28"/>
    </row>
    <row r="20" spans="1:7">
      <c r="A20" s="31">
        <v>2</v>
      </c>
      <c r="B20" s="31" t="s">
        <v>54</v>
      </c>
      <c r="C20" s="31">
        <v>1</v>
      </c>
      <c r="D20" s="31">
        <v>18</v>
      </c>
      <c r="E20" s="30">
        <v>500000</v>
      </c>
      <c r="F20" s="30">
        <f>C20*D20*E20</f>
        <v>9000000</v>
      </c>
      <c r="G20" s="32"/>
    </row>
    <row r="21" spans="1:7">
      <c r="A21" s="31">
        <v>4</v>
      </c>
      <c r="B21" s="31" t="s">
        <v>53</v>
      </c>
      <c r="C21" s="31">
        <v>1</v>
      </c>
      <c r="D21" s="31">
        <v>18</v>
      </c>
      <c r="E21" s="30">
        <v>1500000</v>
      </c>
      <c r="F21" s="30">
        <f>C21*D21*E21</f>
        <v>27000000</v>
      </c>
      <c r="G21" s="28"/>
    </row>
    <row r="22" spans="1:7">
      <c r="A22" s="31">
        <v>5</v>
      </c>
      <c r="B22" s="31" t="s">
        <v>52</v>
      </c>
      <c r="C22" s="31">
        <v>1</v>
      </c>
      <c r="D22" s="31">
        <v>18</v>
      </c>
      <c r="E22" s="30">
        <v>500000</v>
      </c>
      <c r="F22" s="30">
        <f>C22*D22*E22</f>
        <v>9000000</v>
      </c>
      <c r="G22" s="28"/>
    </row>
    <row r="23" spans="1:7">
      <c r="A23" s="26"/>
      <c r="B23" s="26" t="s">
        <v>51</v>
      </c>
      <c r="C23" s="26"/>
      <c r="D23" s="26"/>
      <c r="E23" s="25">
        <f>SUM(E15:E22)</f>
        <v>4450000</v>
      </c>
      <c r="F23" s="25">
        <f>SUM(F15:F22)</f>
        <v>80100000</v>
      </c>
      <c r="G23" s="28"/>
    </row>
    <row r="24" spans="1:7">
      <c r="A24" s="29"/>
      <c r="B24" s="26" t="s">
        <v>50</v>
      </c>
      <c r="C24" s="26"/>
      <c r="D24" s="26"/>
      <c r="E24" s="25">
        <f>+E23*0.1</f>
        <v>445000</v>
      </c>
      <c r="F24" s="25">
        <f>+F23*0.1</f>
        <v>8010000</v>
      </c>
      <c r="G24" s="28"/>
    </row>
    <row r="25" spans="1:7">
      <c r="A25" s="27"/>
      <c r="B25" s="26" t="s">
        <v>13</v>
      </c>
      <c r="C25" s="26"/>
      <c r="D25" s="26"/>
      <c r="E25" s="25">
        <f>SUM(E23:E24)</f>
        <v>4895000</v>
      </c>
      <c r="F25" s="25">
        <f>SUM(F23:F24)</f>
        <v>88110000</v>
      </c>
      <c r="G25" s="24"/>
    </row>
    <row r="26" spans="1:7">
      <c r="B26" s="19"/>
      <c r="F26" s="23"/>
    </row>
    <row r="27" spans="1:7">
      <c r="A27" s="19" t="s">
        <v>49</v>
      </c>
      <c r="B27" s="19"/>
      <c r="C27" s="19"/>
      <c r="D27" s="19"/>
      <c r="E27" s="19"/>
      <c r="F27" s="19"/>
    </row>
    <row r="28" spans="1:7">
      <c r="A28" s="22" t="s">
        <v>48</v>
      </c>
      <c r="B28" s="22"/>
      <c r="C28" s="22"/>
      <c r="D28" s="19"/>
      <c r="E28" s="19"/>
      <c r="F28" s="19"/>
    </row>
    <row r="29" spans="1:7">
      <c r="A29" s="19" t="s">
        <v>47</v>
      </c>
      <c r="B29" s="19"/>
      <c r="C29" s="19"/>
      <c r="D29" s="19"/>
      <c r="E29" s="19"/>
      <c r="F29" s="19"/>
    </row>
    <row r="30" spans="1:7">
      <c r="A30" s="19" t="s">
        <v>46</v>
      </c>
      <c r="B30" s="19"/>
      <c r="C30" s="19"/>
      <c r="D30" s="19"/>
      <c r="E30" s="19"/>
      <c r="F30" s="19"/>
    </row>
    <row r="31" spans="1:7">
      <c r="A31" s="19" t="s">
        <v>45</v>
      </c>
      <c r="B31" s="19"/>
      <c r="C31" s="19"/>
      <c r="D31" s="19"/>
      <c r="E31" s="19"/>
      <c r="F31" s="19"/>
    </row>
    <row r="32" spans="1:7">
      <c r="A32" s="19" t="s">
        <v>44</v>
      </c>
      <c r="B32" s="19"/>
      <c r="C32" s="19"/>
      <c r="D32" s="19"/>
      <c r="E32" s="19"/>
      <c r="F32" s="19"/>
    </row>
    <row r="33" spans="1:6">
      <c r="A33" s="19" t="s">
        <v>43</v>
      </c>
      <c r="B33" s="19"/>
      <c r="C33" s="19"/>
      <c r="D33" s="19"/>
      <c r="E33" s="19"/>
      <c r="F33" s="19"/>
    </row>
    <row r="34" spans="1:6">
      <c r="A34" s="19" t="s">
        <v>42</v>
      </c>
      <c r="B34" s="19"/>
      <c r="C34" s="19"/>
      <c r="D34" s="19"/>
      <c r="E34" s="19"/>
      <c r="F34" s="19"/>
    </row>
    <row r="35" spans="1:6">
      <c r="A35" s="19"/>
      <c r="B35" s="19"/>
      <c r="C35" s="19"/>
      <c r="D35" s="19"/>
      <c r="E35" s="19"/>
      <c r="F35" s="19"/>
    </row>
    <row r="36" spans="1:6">
      <c r="A36" s="19" t="s">
        <v>41</v>
      </c>
      <c r="B36" s="19"/>
      <c r="C36" s="19"/>
      <c r="D36" s="19"/>
      <c r="E36" s="19"/>
      <c r="F36" s="19"/>
    </row>
    <row r="37" spans="1:6">
      <c r="A37" s="19" t="s">
        <v>40</v>
      </c>
      <c r="B37" s="19"/>
      <c r="C37" s="19"/>
      <c r="D37" s="19"/>
      <c r="E37" s="19"/>
      <c r="F37" s="19"/>
    </row>
    <row r="38" spans="1:6">
      <c r="A38" s="19"/>
      <c r="B38" s="19"/>
      <c r="C38" s="19"/>
      <c r="D38" s="19"/>
      <c r="E38" s="19"/>
      <c r="F38" s="19"/>
    </row>
    <row r="39" spans="1:6">
      <c r="A39" s="19"/>
      <c r="B39" s="19"/>
      <c r="C39" s="19"/>
      <c r="D39" s="19"/>
      <c r="E39" s="19"/>
      <c r="F39" s="19"/>
    </row>
    <row r="40" spans="1:6">
      <c r="A40" s="19"/>
      <c r="B40" s="19"/>
      <c r="C40" s="19"/>
      <c r="D40" s="19"/>
      <c r="E40" s="19"/>
      <c r="F40" s="19"/>
    </row>
    <row r="41" spans="1:6">
      <c r="A41" s="19"/>
      <c r="B41" s="19"/>
      <c r="C41" s="19"/>
      <c r="D41" s="19"/>
      <c r="E41" s="19"/>
      <c r="F41" s="19"/>
    </row>
    <row r="42" spans="1:6">
      <c r="A42" s="21"/>
      <c r="B42" s="19"/>
      <c r="C42" s="19"/>
      <c r="D42" s="19"/>
      <c r="E42" s="19"/>
      <c r="F42" s="19"/>
    </row>
    <row r="43" spans="1:6">
      <c r="A43" s="19"/>
      <c r="B43" s="21"/>
      <c r="C43" s="19"/>
      <c r="D43" s="19"/>
      <c r="E43" s="19"/>
      <c r="F43" s="19"/>
    </row>
    <row r="44" spans="1:6">
      <c r="A44" s="21" t="s">
        <v>39</v>
      </c>
      <c r="B44" s="19"/>
      <c r="C44" s="19"/>
      <c r="D44" s="19"/>
      <c r="E44" s="19"/>
      <c r="F44" s="19"/>
    </row>
    <row r="45" spans="1:6">
      <c r="A45" s="19" t="s">
        <v>38</v>
      </c>
      <c r="C45" s="19"/>
      <c r="D45" s="19"/>
      <c r="E45" s="19"/>
      <c r="F45" s="19"/>
    </row>
    <row r="50" spans="7:7">
      <c r="G50" s="19"/>
    </row>
    <row r="51" spans="7:7">
      <c r="G51" s="19"/>
    </row>
    <row r="52" spans="7:7">
      <c r="G52" s="19"/>
    </row>
    <row r="53" spans="7:7">
      <c r="G53" s="19"/>
    </row>
    <row r="54" spans="7:7">
      <c r="G54" s="20"/>
    </row>
    <row r="55" spans="7:7">
      <c r="G55" s="20"/>
    </row>
    <row r="56" spans="7:7">
      <c r="G56" s="20"/>
    </row>
    <row r="57" spans="7:7">
      <c r="G57" s="20"/>
    </row>
    <row r="58" spans="7:7">
      <c r="G58" s="20"/>
    </row>
    <row r="59" spans="7:7">
      <c r="G59" s="20"/>
    </row>
    <row r="60" spans="7:7">
      <c r="G60" s="20"/>
    </row>
    <row r="61" spans="7:7">
      <c r="G61" s="20"/>
    </row>
    <row r="62" spans="7:7">
      <c r="G62" s="19"/>
    </row>
    <row r="63" spans="7:7">
      <c r="G63" s="19"/>
    </row>
    <row r="64" spans="7:7">
      <c r="G64" s="19"/>
    </row>
    <row r="65" spans="1:7">
      <c r="G65" s="19"/>
    </row>
    <row r="66" spans="1:7">
      <c r="G66" s="19"/>
    </row>
    <row r="67" spans="1:7">
      <c r="G67" s="19"/>
    </row>
    <row r="68" spans="1:7">
      <c r="G68" s="19"/>
    </row>
    <row r="74" spans="1:7" s="18" customFormat="1">
      <c r="A74" s="17"/>
      <c r="B74" s="17"/>
      <c r="C74" s="17"/>
      <c r="D74" s="17"/>
      <c r="E74" s="17"/>
      <c r="F74" s="17"/>
      <c r="G74" s="17"/>
    </row>
  </sheetData>
  <mergeCells count="4">
    <mergeCell ref="A1:G1"/>
    <mergeCell ref="A2:G2"/>
    <mergeCell ref="A3:G3"/>
    <mergeCell ref="A4:G4"/>
  </mergeCells>
  <pageMargins left="0.69930555555555596" right="0.69930555555555596" top="0.75" bottom="0.75" header="0.3" footer="0.3"/>
  <pageSetup paperSize="9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1"/>
  <sheetViews>
    <sheetView topLeftCell="A10" workbookViewId="0">
      <selection activeCell="A21" sqref="A21"/>
    </sheetView>
  </sheetViews>
  <sheetFormatPr defaultRowHeight="15"/>
  <cols>
    <col min="1" max="1" width="9.7109375" customWidth="1"/>
    <col min="2" max="2" width="25.7109375" customWidth="1"/>
    <col min="3" max="4" width="6.7109375" customWidth="1"/>
    <col min="5" max="5" width="18.7109375" customWidth="1"/>
    <col min="6" max="6" width="20.42578125" customWidth="1"/>
  </cols>
  <sheetData>
    <row r="1" spans="1:6">
      <c r="A1" s="73" t="s">
        <v>29</v>
      </c>
      <c r="B1" s="73"/>
      <c r="C1" s="73"/>
      <c r="D1" s="73"/>
      <c r="E1" s="73"/>
      <c r="F1" s="73"/>
    </row>
    <row r="2" spans="1:6">
      <c r="A2" s="74" t="s">
        <v>0</v>
      </c>
      <c r="B2" s="74"/>
      <c r="C2" s="74"/>
      <c r="D2" s="74"/>
      <c r="E2" s="74"/>
      <c r="F2" s="74"/>
    </row>
    <row r="3" spans="1:6">
      <c r="A3" s="74" t="s">
        <v>1</v>
      </c>
      <c r="B3" s="74"/>
      <c r="C3" s="74"/>
      <c r="D3" s="74"/>
      <c r="E3" s="74"/>
      <c r="F3" s="74"/>
    </row>
    <row r="4" spans="1:6">
      <c r="A4" s="74" t="s">
        <v>2</v>
      </c>
      <c r="B4" s="74"/>
      <c r="C4" s="74"/>
      <c r="D4" s="74"/>
      <c r="E4" s="74"/>
      <c r="F4" s="74"/>
    </row>
    <row r="6" spans="1:6">
      <c r="A6" s="7" t="s">
        <v>5</v>
      </c>
      <c r="B6" s="7" t="s">
        <v>30</v>
      </c>
      <c r="C6" s="7"/>
    </row>
    <row r="7" spans="1:6">
      <c r="A7" s="7" t="s">
        <v>4</v>
      </c>
      <c r="B7" s="7" t="s">
        <v>31</v>
      </c>
      <c r="C7" s="7"/>
    </row>
    <row r="8" spans="1:6">
      <c r="A8" s="7" t="s">
        <v>6</v>
      </c>
      <c r="B8" s="7" t="s">
        <v>32</v>
      </c>
      <c r="C8" s="7"/>
    </row>
    <row r="9" spans="1:6">
      <c r="A9" s="7" t="s">
        <v>20</v>
      </c>
      <c r="B9" s="7" t="s">
        <v>134</v>
      </c>
      <c r="C9" s="7"/>
    </row>
    <row r="10" spans="1:6" ht="15.75" thickBot="1">
      <c r="A10" s="3"/>
      <c r="B10" s="3"/>
      <c r="C10" s="3"/>
      <c r="D10" s="3"/>
      <c r="E10" s="3"/>
      <c r="F10" s="3"/>
    </row>
    <row r="11" spans="1:6" ht="15.75" thickBot="1">
      <c r="A11" s="11" t="s">
        <v>3</v>
      </c>
      <c r="B11" s="11" t="s">
        <v>7</v>
      </c>
      <c r="C11" s="11" t="s">
        <v>8</v>
      </c>
      <c r="D11" s="11" t="s">
        <v>9</v>
      </c>
      <c r="E11" s="11" t="s">
        <v>24</v>
      </c>
      <c r="F11" s="11" t="s">
        <v>25</v>
      </c>
    </row>
    <row r="12" spans="1:6">
      <c r="A12" s="1">
        <v>1</v>
      </c>
      <c r="B12" s="2" t="s">
        <v>33</v>
      </c>
      <c r="C12" s="1">
        <v>3</v>
      </c>
      <c r="D12" s="1">
        <v>1</v>
      </c>
      <c r="E12" s="12">
        <v>2650000</v>
      </c>
      <c r="F12" s="12">
        <f t="shared" ref="F12:F17" si="0">SUM(C12*D12*E12)</f>
        <v>7950000</v>
      </c>
    </row>
    <row r="13" spans="1:6">
      <c r="A13" s="1">
        <v>2</v>
      </c>
      <c r="B13" s="2" t="s">
        <v>21</v>
      </c>
      <c r="C13" s="1">
        <v>1</v>
      </c>
      <c r="D13" s="1">
        <v>1</v>
      </c>
      <c r="E13" s="12">
        <v>750000</v>
      </c>
      <c r="F13" s="12">
        <f t="shared" si="0"/>
        <v>750000</v>
      </c>
    </row>
    <row r="14" spans="1:6">
      <c r="A14" s="4">
        <v>3</v>
      </c>
      <c r="B14" s="5" t="s">
        <v>12</v>
      </c>
      <c r="C14" s="1">
        <v>3</v>
      </c>
      <c r="D14" s="1">
        <v>1</v>
      </c>
      <c r="E14" s="12">
        <v>250000</v>
      </c>
      <c r="F14" s="12">
        <f t="shared" si="0"/>
        <v>750000</v>
      </c>
    </row>
    <row r="15" spans="1:6">
      <c r="A15" s="1">
        <v>4</v>
      </c>
      <c r="B15" s="2" t="s">
        <v>26</v>
      </c>
      <c r="C15" s="1">
        <v>3</v>
      </c>
      <c r="D15" s="1">
        <v>1</v>
      </c>
      <c r="E15" s="12">
        <v>400000</v>
      </c>
      <c r="F15" s="12">
        <f t="shared" si="0"/>
        <v>1200000</v>
      </c>
    </row>
    <row r="16" spans="1:6">
      <c r="A16" s="1">
        <v>5</v>
      </c>
      <c r="B16" s="2" t="s">
        <v>22</v>
      </c>
      <c r="C16" s="1">
        <v>3</v>
      </c>
      <c r="D16" s="1">
        <v>1</v>
      </c>
      <c r="E16" s="12">
        <v>350000</v>
      </c>
      <c r="F16" s="12">
        <f t="shared" si="0"/>
        <v>1050000</v>
      </c>
    </row>
    <row r="17" spans="1:7">
      <c r="A17" s="1">
        <v>6</v>
      </c>
      <c r="B17" s="2" t="s">
        <v>23</v>
      </c>
      <c r="C17" s="1">
        <v>1</v>
      </c>
      <c r="D17" s="1">
        <v>1</v>
      </c>
      <c r="E17" s="12">
        <v>250000</v>
      </c>
      <c r="F17" s="12">
        <f t="shared" si="0"/>
        <v>250000</v>
      </c>
    </row>
    <row r="18" spans="1:7">
      <c r="A18" s="13"/>
      <c r="B18" s="13"/>
      <c r="C18" s="13"/>
      <c r="D18" s="13"/>
      <c r="E18" s="14" t="s">
        <v>10</v>
      </c>
      <c r="F18" s="15">
        <f>SUM(F12:F17)</f>
        <v>11950000</v>
      </c>
    </row>
    <row r="19" spans="1:7">
      <c r="A19" s="13"/>
      <c r="B19" s="13"/>
      <c r="C19" s="13"/>
      <c r="D19" s="13"/>
      <c r="E19" s="14" t="s">
        <v>11</v>
      </c>
      <c r="F19" s="15">
        <v>1195000</v>
      </c>
    </row>
    <row r="20" spans="1:7" ht="15.75" thickBot="1">
      <c r="A20" s="16"/>
      <c r="B20" s="16"/>
      <c r="C20" s="16"/>
      <c r="D20" s="16"/>
      <c r="E20" s="14" t="s">
        <v>13</v>
      </c>
      <c r="F20" s="15">
        <f>SUM(F18:F19)</f>
        <v>13145000</v>
      </c>
    </row>
    <row r="21" spans="1:7">
      <c r="A21" s="8" t="s">
        <v>35</v>
      </c>
      <c r="B21" s="8"/>
      <c r="C21" s="8"/>
      <c r="D21" s="8"/>
      <c r="E21" s="8"/>
      <c r="G21" s="10"/>
    </row>
    <row r="22" spans="1:7">
      <c r="A22" s="8"/>
      <c r="G22" s="10"/>
    </row>
    <row r="23" spans="1:7">
      <c r="A23" s="8" t="s">
        <v>14</v>
      </c>
      <c r="G23" s="6"/>
    </row>
    <row r="24" spans="1:7">
      <c r="A24" s="8"/>
    </row>
    <row r="25" spans="1:7">
      <c r="A25" s="8" t="s">
        <v>36</v>
      </c>
    </row>
    <row r="26" spans="1:7">
      <c r="A26" s="8" t="s">
        <v>34</v>
      </c>
    </row>
    <row r="28" spans="1:7">
      <c r="A28" s="8" t="s">
        <v>15</v>
      </c>
    </row>
    <row r="29" spans="1:7">
      <c r="A29" s="8" t="s">
        <v>27</v>
      </c>
    </row>
    <row r="30" spans="1:7">
      <c r="A30" s="8" t="s">
        <v>28</v>
      </c>
    </row>
    <row r="31" spans="1:7">
      <c r="A31" s="8" t="s">
        <v>16</v>
      </c>
    </row>
    <row r="33" spans="1:2">
      <c r="A33" s="8" t="s">
        <v>37</v>
      </c>
    </row>
    <row r="34" spans="1:2">
      <c r="A34" s="8" t="s">
        <v>17</v>
      </c>
    </row>
    <row r="40" spans="1:2">
      <c r="A40" s="9" t="s">
        <v>18</v>
      </c>
      <c r="B40" s="8"/>
    </row>
    <row r="41" spans="1:2">
      <c r="A41" s="8" t="s">
        <v>19</v>
      </c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048576"/>
  <sheetViews>
    <sheetView workbookViewId="0">
      <selection sqref="A1:XFD1048576"/>
    </sheetView>
  </sheetViews>
  <sheetFormatPr defaultRowHeight="15"/>
  <cols>
    <col min="1" max="1" width="3.7109375" style="51" bestFit="1" customWidth="1"/>
    <col min="2" max="2" width="12.28515625" style="51" customWidth="1"/>
    <col min="3" max="3" width="26.85546875" style="51" customWidth="1"/>
    <col min="4" max="4" width="5.42578125" style="51" bestFit="1" customWidth="1"/>
    <col min="5" max="5" width="5" style="51" bestFit="1" customWidth="1"/>
    <col min="6" max="6" width="8" style="51" bestFit="1" customWidth="1"/>
    <col min="7" max="7" width="9.5703125" style="51" bestFit="1" customWidth="1"/>
    <col min="8" max="8" width="13.42578125" style="52" bestFit="1" customWidth="1"/>
    <col min="9" max="9" width="14.140625" style="52" customWidth="1"/>
    <col min="10" max="10" width="41.85546875" style="51" bestFit="1" customWidth="1"/>
    <col min="11" max="16384" width="9.140625" style="51"/>
  </cols>
  <sheetData>
    <row r="1" spans="1:10" ht="18.75">
      <c r="B1" s="63" t="s">
        <v>116</v>
      </c>
    </row>
    <row r="2" spans="1:10">
      <c r="E2" s="51" t="s">
        <v>114</v>
      </c>
      <c r="F2" s="51" t="s">
        <v>113</v>
      </c>
      <c r="G2" s="51" t="s">
        <v>112</v>
      </c>
    </row>
    <row r="3" spans="1:10" s="59" customFormat="1">
      <c r="A3" s="61" t="s">
        <v>111</v>
      </c>
      <c r="B3" s="61" t="s">
        <v>110</v>
      </c>
      <c r="C3" s="61" t="s">
        <v>109</v>
      </c>
      <c r="D3" s="61" t="s">
        <v>108</v>
      </c>
      <c r="E3" s="61">
        <v>7</v>
      </c>
      <c r="F3" s="61">
        <v>3</v>
      </c>
      <c r="G3" s="61"/>
      <c r="H3" s="60" t="s">
        <v>107</v>
      </c>
      <c r="I3" s="60" t="s">
        <v>92</v>
      </c>
      <c r="J3" s="61" t="s">
        <v>106</v>
      </c>
    </row>
    <row r="4" spans="1:10">
      <c r="A4" s="57">
        <v>1</v>
      </c>
      <c r="B4" s="57" t="s">
        <v>105</v>
      </c>
      <c r="C4" s="57" t="s">
        <v>104</v>
      </c>
      <c r="D4" s="57">
        <v>1</v>
      </c>
      <c r="E4" s="57">
        <v>1</v>
      </c>
      <c r="F4" s="57"/>
      <c r="G4" s="57">
        <f>+F4*E4</f>
        <v>0</v>
      </c>
      <c r="H4" s="53">
        <v>17000000</v>
      </c>
      <c r="I4" s="53">
        <f>+H4*G4</f>
        <v>0</v>
      </c>
      <c r="J4" s="57" t="s">
        <v>103</v>
      </c>
    </row>
    <row r="5" spans="1:10">
      <c r="A5" s="57">
        <v>2</v>
      </c>
      <c r="B5" s="57" t="s">
        <v>102</v>
      </c>
      <c r="C5" s="57" t="s">
        <v>101</v>
      </c>
      <c r="D5" s="57">
        <v>1</v>
      </c>
      <c r="E5" s="57">
        <v>7</v>
      </c>
      <c r="F5" s="57">
        <v>1</v>
      </c>
      <c r="G5" s="57">
        <f>+F5*E5*D5</f>
        <v>7</v>
      </c>
      <c r="H5" s="53">
        <v>2500000</v>
      </c>
      <c r="I5" s="53">
        <f>+H5*G5</f>
        <v>17500000</v>
      </c>
      <c r="J5" s="57" t="s">
        <v>100</v>
      </c>
    </row>
    <row r="6" spans="1:10">
      <c r="A6" s="57">
        <v>3</v>
      </c>
      <c r="B6" s="57" t="s">
        <v>99</v>
      </c>
      <c r="C6" s="57" t="s">
        <v>98</v>
      </c>
      <c r="D6" s="57">
        <v>2</v>
      </c>
      <c r="E6" s="57">
        <v>7</v>
      </c>
      <c r="F6" s="57">
        <v>1</v>
      </c>
      <c r="G6" s="57">
        <f>+F6*E6*D6</f>
        <v>14</v>
      </c>
      <c r="H6" s="53">
        <v>1500000</v>
      </c>
      <c r="I6" s="53">
        <f>+H6*G6</f>
        <v>21000000</v>
      </c>
      <c r="J6" s="57" t="s">
        <v>97</v>
      </c>
    </row>
    <row r="7" spans="1:10">
      <c r="A7" s="57">
        <v>4</v>
      </c>
      <c r="B7" s="57" t="s">
        <v>96</v>
      </c>
      <c r="C7" s="57" t="s">
        <v>93</v>
      </c>
      <c r="D7" s="57">
        <v>15</v>
      </c>
      <c r="E7" s="57">
        <v>7</v>
      </c>
      <c r="F7" s="57">
        <v>1</v>
      </c>
      <c r="G7" s="57">
        <f>+F7*E7*D7</f>
        <v>105</v>
      </c>
      <c r="H7" s="53">
        <v>100000</v>
      </c>
      <c r="I7" s="53">
        <f>+H7*G7</f>
        <v>10500000</v>
      </c>
      <c r="J7" s="57" t="s">
        <v>95</v>
      </c>
    </row>
    <row r="8" spans="1:10">
      <c r="A8" s="57">
        <v>5</v>
      </c>
      <c r="B8" s="57" t="s">
        <v>94</v>
      </c>
      <c r="C8" s="57" t="s">
        <v>93</v>
      </c>
      <c r="D8" s="57">
        <v>30</v>
      </c>
      <c r="E8" s="57">
        <v>7</v>
      </c>
      <c r="F8" s="57">
        <v>1</v>
      </c>
      <c r="G8" s="57">
        <f>+F8*E8*D8</f>
        <v>210</v>
      </c>
      <c r="H8" s="53">
        <v>75000</v>
      </c>
      <c r="I8" s="53">
        <f>+H8*G8</f>
        <v>15750000</v>
      </c>
      <c r="J8" s="57"/>
    </row>
    <row r="9" spans="1:10" s="59" customFormat="1">
      <c r="B9" s="61" t="s">
        <v>92</v>
      </c>
      <c r="C9" s="61"/>
      <c r="D9" s="61">
        <f>SUM(D4:D8)</f>
        <v>49</v>
      </c>
      <c r="E9" s="61"/>
      <c r="F9" s="61"/>
      <c r="G9" s="61"/>
      <c r="H9" s="60"/>
      <c r="I9" s="60">
        <f>SUM(I4:I8)</f>
        <v>64750000</v>
      </c>
    </row>
    <row r="10" spans="1:10">
      <c r="C10" s="58" t="s">
        <v>91</v>
      </c>
    </row>
    <row r="11" spans="1:10">
      <c r="C11" s="58"/>
    </row>
    <row r="12" spans="1:10" ht="15" customHeight="1">
      <c r="B12" s="67" t="s">
        <v>90</v>
      </c>
      <c r="C12" s="78" t="s">
        <v>89</v>
      </c>
      <c r="D12" s="57">
        <v>1000</v>
      </c>
      <c r="E12" s="57">
        <v>7</v>
      </c>
      <c r="F12" s="57">
        <v>1</v>
      </c>
      <c r="G12" s="57">
        <v>600</v>
      </c>
      <c r="H12" s="53">
        <v>600</v>
      </c>
      <c r="I12" s="53">
        <f>+H12*F12*E12*D12</f>
        <v>4200000</v>
      </c>
    </row>
    <row r="13" spans="1:10">
      <c r="B13" s="68"/>
      <c r="C13" s="78" t="s">
        <v>88</v>
      </c>
      <c r="D13" s="54">
        <v>1000</v>
      </c>
      <c r="E13" s="57">
        <v>7</v>
      </c>
      <c r="F13" s="57">
        <v>1</v>
      </c>
      <c r="G13" s="57">
        <f>5500/25</f>
        <v>220</v>
      </c>
      <c r="H13" s="53">
        <v>220</v>
      </c>
      <c r="I13" s="53">
        <f>+H13*F13*E13*D13</f>
        <v>1540000</v>
      </c>
    </row>
    <row r="14" spans="1:10">
      <c r="B14" s="68"/>
      <c r="C14" s="79" t="s">
        <v>135</v>
      </c>
      <c r="D14" s="54">
        <v>1</v>
      </c>
      <c r="E14" s="57">
        <v>7</v>
      </c>
      <c r="F14" s="57">
        <v>1</v>
      </c>
      <c r="G14" s="56"/>
      <c r="H14" s="53">
        <v>300000</v>
      </c>
      <c r="I14" s="53">
        <f>+H14*F14*E14*D14</f>
        <v>2100000</v>
      </c>
    </row>
    <row r="15" spans="1:10">
      <c r="B15" s="69"/>
      <c r="C15" s="80" t="s">
        <v>136</v>
      </c>
      <c r="D15" s="57">
        <v>1</v>
      </c>
      <c r="E15" s="57">
        <v>7</v>
      </c>
      <c r="F15" s="57">
        <v>1</v>
      </c>
      <c r="G15" s="57"/>
      <c r="H15" s="53">
        <v>82000</v>
      </c>
      <c r="I15" s="53">
        <f>+H15*F15*E15*D15</f>
        <v>574000</v>
      </c>
    </row>
    <row r="16" spans="1:10">
      <c r="I16" s="55">
        <f>I12+I13+I14+I15</f>
        <v>8414000</v>
      </c>
    </row>
    <row r="17" spans="2:9">
      <c r="B17" s="81"/>
      <c r="C17" s="75"/>
      <c r="D17" s="76"/>
      <c r="E17" s="76"/>
      <c r="F17" s="76"/>
      <c r="G17" s="76"/>
      <c r="H17" s="77"/>
      <c r="I17" s="77"/>
    </row>
    <row r="18" spans="2:9">
      <c r="B18" s="81"/>
      <c r="C18" s="75"/>
      <c r="D18" s="76"/>
      <c r="E18" s="76"/>
      <c r="F18" s="76"/>
      <c r="G18" s="76"/>
      <c r="H18" s="77"/>
      <c r="I18" s="77"/>
    </row>
    <row r="19" spans="2:9" ht="15" customHeight="1">
      <c r="B19" s="67" t="s">
        <v>87</v>
      </c>
      <c r="C19" s="54" t="s">
        <v>86</v>
      </c>
      <c r="D19" s="57"/>
      <c r="E19" s="57">
        <v>1</v>
      </c>
      <c r="F19" s="57">
        <v>1</v>
      </c>
      <c r="G19" s="57"/>
      <c r="H19" s="53">
        <v>13145000</v>
      </c>
      <c r="I19" s="53">
        <v>13145000</v>
      </c>
    </row>
    <row r="20" spans="2:9">
      <c r="B20" s="69"/>
      <c r="C20" s="54" t="s">
        <v>85</v>
      </c>
      <c r="D20" s="57">
        <v>1</v>
      </c>
      <c r="E20" s="57">
        <v>6</v>
      </c>
      <c r="F20" s="57">
        <v>1</v>
      </c>
      <c r="G20" s="57"/>
      <c r="H20" s="53">
        <v>4895000</v>
      </c>
      <c r="I20" s="53">
        <v>29370000</v>
      </c>
    </row>
    <row r="21" spans="2:9">
      <c r="I21" s="55">
        <f>+I20+I19</f>
        <v>42515000</v>
      </c>
    </row>
    <row r="23" spans="2:9">
      <c r="I23" s="55">
        <f>I9+I16+I21</f>
        <v>115679000</v>
      </c>
    </row>
    <row r="1048576" spans="9:9">
      <c r="I1048576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mekanisme</vt:lpstr>
      <vt:lpstr>Ttl Biaya</vt:lpstr>
      <vt:lpstr>datelane pembayaran</vt:lpstr>
      <vt:lpstr>biaya Ivent</vt:lpstr>
      <vt:lpstr>gaji MD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2019-08-02T03:22:17Z</cp:lastPrinted>
  <dcterms:created xsi:type="dcterms:W3CDTF">2018-11-11T12:06:42Z</dcterms:created>
  <dcterms:modified xsi:type="dcterms:W3CDTF">2019-09-07T03:13:36Z</dcterms:modified>
</cp:coreProperties>
</file>