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KSP\MD IBB\"/>
    </mc:Choice>
  </mc:AlternateContent>
  <xr:revisionPtr revIDLastSave="0" documentId="8_{F3E0FF04-5E0C-4C73-9CCD-B667153F4562}" xr6:coauthVersionLast="45" xr6:coauthVersionMax="45" xr10:uidLastSave="{00000000-0000-0000-0000-000000000000}"/>
  <bookViews>
    <workbookView xWindow="-120" yWindow="-120" windowWidth="24240" windowHeight="13140" activeTab="1" xr2:uid="{18635357-862E-47A3-B741-8B3EAEAC816E}"/>
  </bookViews>
  <sheets>
    <sheet name="Insentive GT" sheetId="1" r:id="rId1"/>
    <sheet name="Salary MD GT" sheetId="3" r:id="rId2"/>
    <sheet name="Sheet2" sheetId="2" r:id="rId3"/>
  </sheets>
  <externalReferences>
    <externalReference r:id="rId4"/>
  </externalReferences>
  <definedNames>
    <definedName name="_xlnm._FilterDatabase" localSheetId="0" hidden="1">'Insentive GT'!$B$3:$U$90</definedName>
    <definedName name="_xlnm._FilterDatabase" localSheetId="1" hidden="1">'Salary MD GT'!$A$3:$D$90</definedName>
    <definedName name="_xlnm.Print_Area" localSheetId="0">'Insentive GT'!$B$1:$U$90</definedName>
    <definedName name="_xlnm.Print_Titles" localSheetId="0">'Insentive GT'!$1:$4</definedName>
    <definedName name="_xlnm.Print_Titles" localSheetId="1">'Salary MD GT'!$1:$4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3" l="1"/>
  <c r="O38" i="3"/>
  <c r="I90" i="3"/>
  <c r="H90" i="3"/>
  <c r="O89" i="3"/>
  <c r="N89" i="3"/>
  <c r="M89" i="3"/>
  <c r="L89" i="3"/>
  <c r="K89" i="3"/>
  <c r="F89" i="3"/>
  <c r="G89" i="3" s="1"/>
  <c r="P89" i="3" s="1"/>
  <c r="N88" i="3"/>
  <c r="M88" i="3"/>
  <c r="L88" i="3"/>
  <c r="K88" i="3"/>
  <c r="O88" i="3" s="1"/>
  <c r="G88" i="3"/>
  <c r="P88" i="3" s="1"/>
  <c r="F88" i="3"/>
  <c r="O87" i="3"/>
  <c r="N87" i="3"/>
  <c r="M87" i="3"/>
  <c r="L87" i="3"/>
  <c r="K87" i="3"/>
  <c r="F87" i="3"/>
  <c r="G87" i="3" s="1"/>
  <c r="P87" i="3" s="1"/>
  <c r="N86" i="3"/>
  <c r="M86" i="3"/>
  <c r="L86" i="3"/>
  <c r="K86" i="3"/>
  <c r="O86" i="3" s="1"/>
  <c r="G86" i="3"/>
  <c r="P86" i="3" s="1"/>
  <c r="F86" i="3"/>
  <c r="O85" i="3"/>
  <c r="N85" i="3"/>
  <c r="M85" i="3"/>
  <c r="L85" i="3"/>
  <c r="K85" i="3"/>
  <c r="F85" i="3"/>
  <c r="G85" i="3" s="1"/>
  <c r="P85" i="3" s="1"/>
  <c r="N84" i="3"/>
  <c r="M84" i="3"/>
  <c r="L84" i="3"/>
  <c r="K84" i="3"/>
  <c r="O84" i="3" s="1"/>
  <c r="G84" i="3"/>
  <c r="P84" i="3" s="1"/>
  <c r="F84" i="3"/>
  <c r="O83" i="3"/>
  <c r="N83" i="3"/>
  <c r="M83" i="3"/>
  <c r="L83" i="3"/>
  <c r="K83" i="3"/>
  <c r="F83" i="3"/>
  <c r="G83" i="3" s="1"/>
  <c r="P83" i="3" s="1"/>
  <c r="N82" i="3"/>
  <c r="M82" i="3"/>
  <c r="L82" i="3"/>
  <c r="K82" i="3"/>
  <c r="O82" i="3" s="1"/>
  <c r="G82" i="3"/>
  <c r="P82" i="3" s="1"/>
  <c r="F82" i="3"/>
  <c r="O81" i="3"/>
  <c r="N81" i="3"/>
  <c r="M81" i="3"/>
  <c r="L81" i="3"/>
  <c r="K81" i="3"/>
  <c r="F81" i="3"/>
  <c r="G81" i="3" s="1"/>
  <c r="P81" i="3" s="1"/>
  <c r="N80" i="3"/>
  <c r="M80" i="3"/>
  <c r="L80" i="3"/>
  <c r="K80" i="3"/>
  <c r="O80" i="3" s="1"/>
  <c r="G80" i="3"/>
  <c r="P80" i="3" s="1"/>
  <c r="F80" i="3"/>
  <c r="O79" i="3"/>
  <c r="N79" i="3"/>
  <c r="M79" i="3"/>
  <c r="L79" i="3"/>
  <c r="K79" i="3"/>
  <c r="F79" i="3"/>
  <c r="G79" i="3" s="1"/>
  <c r="P79" i="3" s="1"/>
  <c r="N78" i="3"/>
  <c r="M78" i="3"/>
  <c r="L78" i="3"/>
  <c r="K78" i="3"/>
  <c r="O78" i="3" s="1"/>
  <c r="G78" i="3"/>
  <c r="P78" i="3" s="1"/>
  <c r="F78" i="3"/>
  <c r="O77" i="3"/>
  <c r="N77" i="3"/>
  <c r="M77" i="3"/>
  <c r="L77" i="3"/>
  <c r="K77" i="3"/>
  <c r="F77" i="3"/>
  <c r="G77" i="3" s="1"/>
  <c r="P77" i="3" s="1"/>
  <c r="N76" i="3"/>
  <c r="M76" i="3"/>
  <c r="L76" i="3"/>
  <c r="K76" i="3"/>
  <c r="O76" i="3" s="1"/>
  <c r="G76" i="3"/>
  <c r="P76" i="3" s="1"/>
  <c r="F76" i="3"/>
  <c r="O75" i="3"/>
  <c r="N75" i="3"/>
  <c r="M75" i="3"/>
  <c r="L75" i="3"/>
  <c r="K75" i="3"/>
  <c r="F75" i="3"/>
  <c r="G75" i="3" s="1"/>
  <c r="P75" i="3" s="1"/>
  <c r="N74" i="3"/>
  <c r="M74" i="3"/>
  <c r="L74" i="3"/>
  <c r="K74" i="3"/>
  <c r="O74" i="3" s="1"/>
  <c r="G74" i="3"/>
  <c r="P74" i="3" s="1"/>
  <c r="F74" i="3"/>
  <c r="O73" i="3"/>
  <c r="N73" i="3"/>
  <c r="M73" i="3"/>
  <c r="L73" i="3"/>
  <c r="K73" i="3"/>
  <c r="F73" i="3"/>
  <c r="G73" i="3" s="1"/>
  <c r="P73" i="3" s="1"/>
  <c r="N72" i="3"/>
  <c r="M72" i="3"/>
  <c r="L72" i="3"/>
  <c r="K72" i="3"/>
  <c r="O72" i="3" s="1"/>
  <c r="G72" i="3"/>
  <c r="P72" i="3" s="1"/>
  <c r="F72" i="3"/>
  <c r="O71" i="3"/>
  <c r="N71" i="3"/>
  <c r="M71" i="3"/>
  <c r="L71" i="3"/>
  <c r="K71" i="3"/>
  <c r="F71" i="3"/>
  <c r="G71" i="3" s="1"/>
  <c r="P71" i="3" s="1"/>
  <c r="N70" i="3"/>
  <c r="M70" i="3"/>
  <c r="L70" i="3"/>
  <c r="K70" i="3"/>
  <c r="O70" i="3" s="1"/>
  <c r="G70" i="3"/>
  <c r="P70" i="3" s="1"/>
  <c r="F70" i="3"/>
  <c r="O69" i="3"/>
  <c r="N69" i="3"/>
  <c r="M69" i="3"/>
  <c r="L69" i="3"/>
  <c r="K69" i="3"/>
  <c r="F69" i="3"/>
  <c r="G69" i="3" s="1"/>
  <c r="P69" i="3" s="1"/>
  <c r="N68" i="3"/>
  <c r="M68" i="3"/>
  <c r="L68" i="3"/>
  <c r="K68" i="3"/>
  <c r="O68" i="3" s="1"/>
  <c r="F68" i="3"/>
  <c r="G68" i="3" s="1"/>
  <c r="P68" i="3" s="1"/>
  <c r="O67" i="3"/>
  <c r="N67" i="3"/>
  <c r="M67" i="3"/>
  <c r="L67" i="3"/>
  <c r="K67" i="3"/>
  <c r="F67" i="3"/>
  <c r="G67" i="3" s="1"/>
  <c r="N66" i="3"/>
  <c r="M66" i="3"/>
  <c r="L66" i="3"/>
  <c r="O66" i="3" s="1"/>
  <c r="K66" i="3"/>
  <c r="F66" i="3"/>
  <c r="G66" i="3" s="1"/>
  <c r="O65" i="3"/>
  <c r="N65" i="3"/>
  <c r="M65" i="3"/>
  <c r="L65" i="3"/>
  <c r="K65" i="3"/>
  <c r="F65" i="3"/>
  <c r="G65" i="3" s="1"/>
  <c r="N64" i="3"/>
  <c r="M64" i="3"/>
  <c r="L64" i="3"/>
  <c r="O64" i="3" s="1"/>
  <c r="K64" i="3"/>
  <c r="F64" i="3"/>
  <c r="G64" i="3" s="1"/>
  <c r="O63" i="3"/>
  <c r="N63" i="3"/>
  <c r="M63" i="3"/>
  <c r="L63" i="3"/>
  <c r="K63" i="3"/>
  <c r="F63" i="3"/>
  <c r="G63" i="3" s="1"/>
  <c r="N62" i="3"/>
  <c r="M62" i="3"/>
  <c r="L62" i="3"/>
  <c r="K62" i="3"/>
  <c r="F62" i="3"/>
  <c r="G62" i="3" s="1"/>
  <c r="O61" i="3"/>
  <c r="N61" i="3"/>
  <c r="M61" i="3"/>
  <c r="L61" i="3"/>
  <c r="K61" i="3"/>
  <c r="F61" i="3"/>
  <c r="G61" i="3" s="1"/>
  <c r="N60" i="3"/>
  <c r="M60" i="3"/>
  <c r="L60" i="3"/>
  <c r="O60" i="3" s="1"/>
  <c r="K60" i="3"/>
  <c r="F60" i="3"/>
  <c r="G60" i="3" s="1"/>
  <c r="O59" i="3"/>
  <c r="N59" i="3"/>
  <c r="M59" i="3"/>
  <c r="L59" i="3"/>
  <c r="K59" i="3"/>
  <c r="F59" i="3"/>
  <c r="G59" i="3" s="1"/>
  <c r="N58" i="3"/>
  <c r="M58" i="3"/>
  <c r="L58" i="3"/>
  <c r="K58" i="3"/>
  <c r="O58" i="3" s="1"/>
  <c r="F58" i="3"/>
  <c r="G58" i="3" s="1"/>
  <c r="P58" i="3" s="1"/>
  <c r="O57" i="3"/>
  <c r="N57" i="3"/>
  <c r="M57" i="3"/>
  <c r="L57" i="3"/>
  <c r="K57" i="3"/>
  <c r="F57" i="3"/>
  <c r="G57" i="3" s="1"/>
  <c r="P57" i="3" s="1"/>
  <c r="N56" i="3"/>
  <c r="M56" i="3"/>
  <c r="L56" i="3"/>
  <c r="K56" i="3"/>
  <c r="O56" i="3" s="1"/>
  <c r="F56" i="3"/>
  <c r="G56" i="3" s="1"/>
  <c r="P56" i="3" s="1"/>
  <c r="O55" i="3"/>
  <c r="N55" i="3"/>
  <c r="M55" i="3"/>
  <c r="L55" i="3"/>
  <c r="K55" i="3"/>
  <c r="F55" i="3"/>
  <c r="G55" i="3" s="1"/>
  <c r="N54" i="3"/>
  <c r="M54" i="3"/>
  <c r="L54" i="3"/>
  <c r="K54" i="3"/>
  <c r="O54" i="3" s="1"/>
  <c r="F54" i="3"/>
  <c r="G54" i="3" s="1"/>
  <c r="P54" i="3" s="1"/>
  <c r="O53" i="3"/>
  <c r="N53" i="3"/>
  <c r="M53" i="3"/>
  <c r="L53" i="3"/>
  <c r="K53" i="3"/>
  <c r="F53" i="3"/>
  <c r="G53" i="3" s="1"/>
  <c r="N52" i="3"/>
  <c r="M52" i="3"/>
  <c r="L52" i="3"/>
  <c r="K52" i="3"/>
  <c r="F52" i="3"/>
  <c r="G52" i="3" s="1"/>
  <c r="O51" i="3"/>
  <c r="N51" i="3"/>
  <c r="M51" i="3"/>
  <c r="L51" i="3"/>
  <c r="K51" i="3"/>
  <c r="F51" i="3"/>
  <c r="G51" i="3" s="1"/>
  <c r="N50" i="3"/>
  <c r="M50" i="3"/>
  <c r="L50" i="3"/>
  <c r="O50" i="3" s="1"/>
  <c r="K50" i="3"/>
  <c r="F50" i="3"/>
  <c r="G50" i="3" s="1"/>
  <c r="O49" i="3"/>
  <c r="N49" i="3"/>
  <c r="M49" i="3"/>
  <c r="L49" i="3"/>
  <c r="K49" i="3"/>
  <c r="F49" i="3"/>
  <c r="G49" i="3" s="1"/>
  <c r="N48" i="3"/>
  <c r="M48" i="3"/>
  <c r="L48" i="3"/>
  <c r="O48" i="3" s="1"/>
  <c r="K48" i="3"/>
  <c r="F48" i="3"/>
  <c r="G48" i="3" s="1"/>
  <c r="O47" i="3"/>
  <c r="N47" i="3"/>
  <c r="M47" i="3"/>
  <c r="L47" i="3"/>
  <c r="K47" i="3"/>
  <c r="F47" i="3"/>
  <c r="G47" i="3" s="1"/>
  <c r="N46" i="3"/>
  <c r="M46" i="3"/>
  <c r="L46" i="3"/>
  <c r="K46" i="3"/>
  <c r="O46" i="3" s="1"/>
  <c r="F46" i="3"/>
  <c r="G46" i="3" s="1"/>
  <c r="P46" i="3" s="1"/>
  <c r="O45" i="3"/>
  <c r="N45" i="3"/>
  <c r="M45" i="3"/>
  <c r="L45" i="3"/>
  <c r="K45" i="3"/>
  <c r="F45" i="3"/>
  <c r="G45" i="3" s="1"/>
  <c r="P45" i="3" s="1"/>
  <c r="N44" i="3"/>
  <c r="M44" i="3"/>
  <c r="L44" i="3"/>
  <c r="K44" i="3"/>
  <c r="O44" i="3" s="1"/>
  <c r="F44" i="3"/>
  <c r="G44" i="3" s="1"/>
  <c r="P44" i="3" s="1"/>
  <c r="O43" i="3"/>
  <c r="N43" i="3"/>
  <c r="M43" i="3"/>
  <c r="L43" i="3"/>
  <c r="K43" i="3"/>
  <c r="F43" i="3"/>
  <c r="G43" i="3" s="1"/>
  <c r="N42" i="3"/>
  <c r="M42" i="3"/>
  <c r="L42" i="3"/>
  <c r="K42" i="3"/>
  <c r="O42" i="3" s="1"/>
  <c r="F42" i="3"/>
  <c r="G42" i="3" s="1"/>
  <c r="P42" i="3" s="1"/>
  <c r="O41" i="3"/>
  <c r="N41" i="3"/>
  <c r="M41" i="3"/>
  <c r="L41" i="3"/>
  <c r="K41" i="3"/>
  <c r="F41" i="3"/>
  <c r="G41" i="3" s="1"/>
  <c r="N40" i="3"/>
  <c r="M40" i="3"/>
  <c r="L40" i="3"/>
  <c r="K40" i="3"/>
  <c r="F40" i="3"/>
  <c r="G40" i="3" s="1"/>
  <c r="N39" i="3"/>
  <c r="M39" i="3"/>
  <c r="L39" i="3"/>
  <c r="K39" i="3"/>
  <c r="F39" i="3"/>
  <c r="G39" i="3" s="1"/>
  <c r="N38" i="3"/>
  <c r="M38" i="3"/>
  <c r="L38" i="3"/>
  <c r="K38" i="3"/>
  <c r="F38" i="3"/>
  <c r="G38" i="3" s="1"/>
  <c r="O37" i="3"/>
  <c r="N37" i="3"/>
  <c r="M37" i="3"/>
  <c r="L37" i="3"/>
  <c r="K37" i="3"/>
  <c r="F37" i="3"/>
  <c r="G37" i="3" s="1"/>
  <c r="N36" i="3"/>
  <c r="M36" i="3"/>
  <c r="L36" i="3"/>
  <c r="K36" i="3"/>
  <c r="O36" i="3" s="1"/>
  <c r="F36" i="3"/>
  <c r="G36" i="3" s="1"/>
  <c r="O35" i="3"/>
  <c r="N35" i="3"/>
  <c r="M35" i="3"/>
  <c r="L35" i="3"/>
  <c r="K35" i="3"/>
  <c r="F35" i="3"/>
  <c r="G35" i="3" s="1"/>
  <c r="N34" i="3"/>
  <c r="M34" i="3"/>
  <c r="L34" i="3"/>
  <c r="K34" i="3"/>
  <c r="O34" i="3" s="1"/>
  <c r="F34" i="3"/>
  <c r="G34" i="3" s="1"/>
  <c r="P34" i="3" s="1"/>
  <c r="O33" i="3"/>
  <c r="N33" i="3"/>
  <c r="M33" i="3"/>
  <c r="L33" i="3"/>
  <c r="K33" i="3"/>
  <c r="F33" i="3"/>
  <c r="G33" i="3" s="1"/>
  <c r="P33" i="3" s="1"/>
  <c r="N32" i="3"/>
  <c r="M32" i="3"/>
  <c r="L32" i="3"/>
  <c r="K32" i="3"/>
  <c r="O32" i="3" s="1"/>
  <c r="F32" i="3"/>
  <c r="G32" i="3" s="1"/>
  <c r="P32" i="3" s="1"/>
  <c r="O31" i="3"/>
  <c r="N31" i="3"/>
  <c r="M31" i="3"/>
  <c r="L31" i="3"/>
  <c r="K31" i="3"/>
  <c r="F31" i="3"/>
  <c r="G31" i="3" s="1"/>
  <c r="N30" i="3"/>
  <c r="M30" i="3"/>
  <c r="L30" i="3"/>
  <c r="K30" i="3"/>
  <c r="O30" i="3" s="1"/>
  <c r="F30" i="3"/>
  <c r="G30" i="3" s="1"/>
  <c r="P30" i="3" s="1"/>
  <c r="O29" i="3"/>
  <c r="N29" i="3"/>
  <c r="M29" i="3"/>
  <c r="L29" i="3"/>
  <c r="K29" i="3"/>
  <c r="F29" i="3"/>
  <c r="G29" i="3" s="1"/>
  <c r="N28" i="3"/>
  <c r="M28" i="3"/>
  <c r="L28" i="3"/>
  <c r="K28" i="3"/>
  <c r="F28" i="3"/>
  <c r="G28" i="3" s="1"/>
  <c r="O27" i="3"/>
  <c r="N27" i="3"/>
  <c r="M27" i="3"/>
  <c r="L27" i="3"/>
  <c r="K27" i="3"/>
  <c r="F27" i="3"/>
  <c r="G27" i="3" s="1"/>
  <c r="N26" i="3"/>
  <c r="M26" i="3"/>
  <c r="L26" i="3"/>
  <c r="K26" i="3"/>
  <c r="F26" i="3"/>
  <c r="G26" i="3" s="1"/>
  <c r="O25" i="3"/>
  <c r="N25" i="3"/>
  <c r="M25" i="3"/>
  <c r="L25" i="3"/>
  <c r="K25" i="3"/>
  <c r="F25" i="3"/>
  <c r="G25" i="3" s="1"/>
  <c r="N24" i="3"/>
  <c r="M24" i="3"/>
  <c r="L24" i="3"/>
  <c r="K24" i="3"/>
  <c r="O24" i="3" s="1"/>
  <c r="F24" i="3"/>
  <c r="G24" i="3" s="1"/>
  <c r="O23" i="3"/>
  <c r="N23" i="3"/>
  <c r="M23" i="3"/>
  <c r="L23" i="3"/>
  <c r="K23" i="3"/>
  <c r="F23" i="3"/>
  <c r="G23" i="3" s="1"/>
  <c r="N22" i="3"/>
  <c r="M22" i="3"/>
  <c r="L22" i="3"/>
  <c r="K22" i="3"/>
  <c r="O22" i="3" s="1"/>
  <c r="F22" i="3"/>
  <c r="G22" i="3" s="1"/>
  <c r="P22" i="3" s="1"/>
  <c r="N21" i="3"/>
  <c r="M21" i="3"/>
  <c r="O21" i="3" s="1"/>
  <c r="L21" i="3"/>
  <c r="K21" i="3"/>
  <c r="F21" i="3"/>
  <c r="G21" i="3" s="1"/>
  <c r="O20" i="3"/>
  <c r="N20" i="3"/>
  <c r="M20" i="3"/>
  <c r="L20" i="3"/>
  <c r="K20" i="3"/>
  <c r="G20" i="3"/>
  <c r="F20" i="3"/>
  <c r="N19" i="3"/>
  <c r="M19" i="3"/>
  <c r="L19" i="3"/>
  <c r="K19" i="3"/>
  <c r="O19" i="3" s="1"/>
  <c r="F19" i="3"/>
  <c r="G19" i="3" s="1"/>
  <c r="N18" i="3"/>
  <c r="O18" i="3" s="1"/>
  <c r="M18" i="3"/>
  <c r="L18" i="3"/>
  <c r="K18" i="3"/>
  <c r="F18" i="3"/>
  <c r="G18" i="3" s="1"/>
  <c r="O17" i="3"/>
  <c r="N17" i="3"/>
  <c r="M17" i="3"/>
  <c r="L17" i="3"/>
  <c r="K17" i="3"/>
  <c r="F17" i="3"/>
  <c r="G17" i="3" s="1"/>
  <c r="N16" i="3"/>
  <c r="M16" i="3"/>
  <c r="L16" i="3"/>
  <c r="K16" i="3"/>
  <c r="O16" i="3" s="1"/>
  <c r="F16" i="3"/>
  <c r="G16" i="3" s="1"/>
  <c r="N15" i="3"/>
  <c r="M15" i="3"/>
  <c r="O15" i="3" s="1"/>
  <c r="L15" i="3"/>
  <c r="K15" i="3"/>
  <c r="F15" i="3"/>
  <c r="G15" i="3" s="1"/>
  <c r="O14" i="3"/>
  <c r="N14" i="3"/>
  <c r="M14" i="3"/>
  <c r="L14" i="3"/>
  <c r="K14" i="3"/>
  <c r="G14" i="3"/>
  <c r="F14" i="3"/>
  <c r="N13" i="3"/>
  <c r="M13" i="3"/>
  <c r="L13" i="3"/>
  <c r="K13" i="3"/>
  <c r="O13" i="3" s="1"/>
  <c r="F13" i="3"/>
  <c r="G13" i="3" s="1"/>
  <c r="N12" i="3"/>
  <c r="O12" i="3" s="1"/>
  <c r="M12" i="3"/>
  <c r="L12" i="3"/>
  <c r="K12" i="3"/>
  <c r="F12" i="3"/>
  <c r="G12" i="3" s="1"/>
  <c r="O11" i="3"/>
  <c r="N11" i="3"/>
  <c r="M11" i="3"/>
  <c r="L11" i="3"/>
  <c r="K11" i="3"/>
  <c r="F11" i="3"/>
  <c r="G11" i="3" s="1"/>
  <c r="N10" i="3"/>
  <c r="M10" i="3"/>
  <c r="L10" i="3"/>
  <c r="K10" i="3"/>
  <c r="O10" i="3" s="1"/>
  <c r="F10" i="3"/>
  <c r="G10" i="3" s="1"/>
  <c r="N9" i="3"/>
  <c r="M9" i="3"/>
  <c r="O9" i="3" s="1"/>
  <c r="L9" i="3"/>
  <c r="K9" i="3"/>
  <c r="F9" i="3"/>
  <c r="G9" i="3" s="1"/>
  <c r="O8" i="3"/>
  <c r="N8" i="3"/>
  <c r="M8" i="3"/>
  <c r="L8" i="3"/>
  <c r="K8" i="3"/>
  <c r="G8" i="3"/>
  <c r="F8" i="3"/>
  <c r="N7" i="3"/>
  <c r="M7" i="3"/>
  <c r="L7" i="3"/>
  <c r="K7" i="3"/>
  <c r="O7" i="3" s="1"/>
  <c r="F7" i="3"/>
  <c r="G7" i="3" s="1"/>
  <c r="N6" i="3"/>
  <c r="M6" i="3"/>
  <c r="O6" i="3" s="1"/>
  <c r="L6" i="3"/>
  <c r="K6" i="3"/>
  <c r="F6" i="3"/>
  <c r="G6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N5" i="3"/>
  <c r="M5" i="3"/>
  <c r="L5" i="3"/>
  <c r="K5" i="3"/>
  <c r="O5" i="3" s="1"/>
  <c r="G5" i="3"/>
  <c r="F5" i="3"/>
  <c r="T90" i="1"/>
  <c r="S89" i="1"/>
  <c r="R89" i="1"/>
  <c r="N89" i="1"/>
  <c r="O89" i="1" s="1"/>
  <c r="H89" i="1"/>
  <c r="J89" i="1" s="1"/>
  <c r="K89" i="1" s="1"/>
  <c r="G89" i="1"/>
  <c r="R88" i="1"/>
  <c r="S88" i="1" s="1"/>
  <c r="N88" i="1"/>
  <c r="O88" i="1" s="1"/>
  <c r="K88" i="1"/>
  <c r="U88" i="1" s="1"/>
  <c r="J88" i="1"/>
  <c r="H88" i="1"/>
  <c r="G88" i="1"/>
  <c r="S87" i="1"/>
  <c r="R87" i="1"/>
  <c r="N87" i="1"/>
  <c r="O87" i="1" s="1"/>
  <c r="J87" i="1"/>
  <c r="K87" i="1" s="1"/>
  <c r="G87" i="1"/>
  <c r="U87" i="1" s="1"/>
  <c r="R86" i="1"/>
  <c r="S86" i="1" s="1"/>
  <c r="N86" i="1"/>
  <c r="O86" i="1" s="1"/>
  <c r="H86" i="1"/>
  <c r="J86" i="1" s="1"/>
  <c r="K86" i="1" s="1"/>
  <c r="G86" i="1"/>
  <c r="S85" i="1"/>
  <c r="R85" i="1"/>
  <c r="N85" i="1"/>
  <c r="O85" i="1" s="1"/>
  <c r="K85" i="1"/>
  <c r="U85" i="1" s="1"/>
  <c r="J85" i="1"/>
  <c r="H85" i="1"/>
  <c r="G85" i="1"/>
  <c r="R84" i="1"/>
  <c r="S84" i="1" s="1"/>
  <c r="O84" i="1"/>
  <c r="N84" i="1"/>
  <c r="H84" i="1"/>
  <c r="J84" i="1" s="1"/>
  <c r="K84" i="1" s="1"/>
  <c r="G84" i="1"/>
  <c r="R83" i="1"/>
  <c r="S83" i="1" s="1"/>
  <c r="N83" i="1"/>
  <c r="O83" i="1" s="1"/>
  <c r="K83" i="1"/>
  <c r="J83" i="1"/>
  <c r="G83" i="1"/>
  <c r="R82" i="1"/>
  <c r="S82" i="1" s="1"/>
  <c r="N82" i="1"/>
  <c r="O82" i="1" s="1"/>
  <c r="K82" i="1"/>
  <c r="J82" i="1"/>
  <c r="G82" i="1"/>
  <c r="R81" i="1"/>
  <c r="S81" i="1" s="1"/>
  <c r="N81" i="1"/>
  <c r="O81" i="1" s="1"/>
  <c r="K81" i="1"/>
  <c r="H81" i="1"/>
  <c r="J81" i="1" s="1"/>
  <c r="G81" i="1"/>
  <c r="S80" i="1"/>
  <c r="R80" i="1"/>
  <c r="N80" i="1"/>
  <c r="O80" i="1" s="1"/>
  <c r="H80" i="1"/>
  <c r="J80" i="1" s="1"/>
  <c r="K80" i="1" s="1"/>
  <c r="U80" i="1" s="1"/>
  <c r="G80" i="1"/>
  <c r="R79" i="1"/>
  <c r="S79" i="1" s="1"/>
  <c r="O79" i="1"/>
  <c r="N79" i="1"/>
  <c r="J79" i="1"/>
  <c r="K79" i="1" s="1"/>
  <c r="U79" i="1" s="1"/>
  <c r="H79" i="1"/>
  <c r="G79" i="1"/>
  <c r="R78" i="1"/>
  <c r="S78" i="1" s="1"/>
  <c r="N78" i="1"/>
  <c r="O78" i="1" s="1"/>
  <c r="K78" i="1"/>
  <c r="H78" i="1"/>
  <c r="J78" i="1" s="1"/>
  <c r="G78" i="1"/>
  <c r="S77" i="1"/>
  <c r="R77" i="1"/>
  <c r="N77" i="1"/>
  <c r="O77" i="1" s="1"/>
  <c r="H77" i="1"/>
  <c r="J77" i="1" s="1"/>
  <c r="K77" i="1" s="1"/>
  <c r="U77" i="1" s="1"/>
  <c r="G77" i="1"/>
  <c r="R76" i="1"/>
  <c r="S76" i="1" s="1"/>
  <c r="O76" i="1"/>
  <c r="N76" i="1"/>
  <c r="J76" i="1"/>
  <c r="K76" i="1" s="1"/>
  <c r="G76" i="1"/>
  <c r="R75" i="1"/>
  <c r="S75" i="1" s="1"/>
  <c r="N75" i="1"/>
  <c r="O75" i="1" s="1"/>
  <c r="K75" i="1"/>
  <c r="U75" i="1" s="1"/>
  <c r="J75" i="1"/>
  <c r="G75" i="1"/>
  <c r="R74" i="1"/>
  <c r="S74" i="1" s="1"/>
  <c r="O74" i="1"/>
  <c r="N74" i="1"/>
  <c r="H74" i="1"/>
  <c r="J74" i="1" s="1"/>
  <c r="K74" i="1" s="1"/>
  <c r="G74" i="1"/>
  <c r="R73" i="1"/>
  <c r="S73" i="1" s="1"/>
  <c r="N73" i="1"/>
  <c r="O73" i="1" s="1"/>
  <c r="H73" i="1"/>
  <c r="J73" i="1" s="1"/>
  <c r="K73" i="1" s="1"/>
  <c r="G73" i="1"/>
  <c r="S72" i="1"/>
  <c r="R72" i="1"/>
  <c r="N72" i="1"/>
  <c r="O72" i="1" s="1"/>
  <c r="K72" i="1"/>
  <c r="U72" i="1" s="1"/>
  <c r="J72" i="1"/>
  <c r="H72" i="1"/>
  <c r="G72" i="1"/>
  <c r="R71" i="1"/>
  <c r="S71" i="1" s="1"/>
  <c r="O71" i="1"/>
  <c r="N71" i="1"/>
  <c r="H71" i="1"/>
  <c r="J71" i="1" s="1"/>
  <c r="K71" i="1" s="1"/>
  <c r="G71" i="1"/>
  <c r="U71" i="1" s="1"/>
  <c r="R70" i="1"/>
  <c r="S70" i="1" s="1"/>
  <c r="N70" i="1"/>
  <c r="O70" i="1" s="1"/>
  <c r="H70" i="1"/>
  <c r="J70" i="1" s="1"/>
  <c r="K70" i="1" s="1"/>
  <c r="G70" i="1"/>
  <c r="S69" i="1"/>
  <c r="R69" i="1"/>
  <c r="N69" i="1"/>
  <c r="O69" i="1" s="1"/>
  <c r="K69" i="1"/>
  <c r="U69" i="1" s="1"/>
  <c r="J69" i="1"/>
  <c r="H69" i="1"/>
  <c r="G69" i="1"/>
  <c r="R68" i="1"/>
  <c r="S68" i="1" s="1"/>
  <c r="O68" i="1"/>
  <c r="N68" i="1"/>
  <c r="H68" i="1"/>
  <c r="J68" i="1" s="1"/>
  <c r="K68" i="1" s="1"/>
  <c r="G68" i="1"/>
  <c r="R67" i="1"/>
  <c r="S67" i="1" s="1"/>
  <c r="N67" i="1"/>
  <c r="O67" i="1" s="1"/>
  <c r="H67" i="1"/>
  <c r="J67" i="1" s="1"/>
  <c r="K67" i="1" s="1"/>
  <c r="G67" i="1"/>
  <c r="S66" i="1"/>
  <c r="R66" i="1"/>
  <c r="N66" i="1"/>
  <c r="O66" i="1" s="1"/>
  <c r="K66" i="1"/>
  <c r="U66" i="1" s="1"/>
  <c r="J66" i="1"/>
  <c r="H66" i="1"/>
  <c r="G66" i="1"/>
  <c r="R65" i="1"/>
  <c r="S65" i="1" s="1"/>
  <c r="O65" i="1"/>
  <c r="N65" i="1"/>
  <c r="H65" i="1"/>
  <c r="J65" i="1" s="1"/>
  <c r="K65" i="1" s="1"/>
  <c r="G65" i="1"/>
  <c r="R64" i="1"/>
  <c r="S64" i="1" s="1"/>
  <c r="N64" i="1"/>
  <c r="O64" i="1" s="1"/>
  <c r="H64" i="1"/>
  <c r="J64" i="1" s="1"/>
  <c r="K64" i="1" s="1"/>
  <c r="G64" i="1"/>
  <c r="S63" i="1"/>
  <c r="R63" i="1"/>
  <c r="N63" i="1"/>
  <c r="O63" i="1" s="1"/>
  <c r="J63" i="1"/>
  <c r="K63" i="1" s="1"/>
  <c r="U63" i="1" s="1"/>
  <c r="H63" i="1"/>
  <c r="G63" i="1"/>
  <c r="R62" i="1"/>
  <c r="S62" i="1" s="1"/>
  <c r="O62" i="1"/>
  <c r="N62" i="1"/>
  <c r="J62" i="1"/>
  <c r="K62" i="1" s="1"/>
  <c r="G62" i="1"/>
  <c r="R61" i="1"/>
  <c r="S61" i="1" s="1"/>
  <c r="N61" i="1"/>
  <c r="O61" i="1" s="1"/>
  <c r="J61" i="1"/>
  <c r="K61" i="1" s="1"/>
  <c r="G61" i="1"/>
  <c r="R60" i="1"/>
  <c r="S60" i="1" s="1"/>
  <c r="O60" i="1"/>
  <c r="N60" i="1"/>
  <c r="J60" i="1"/>
  <c r="K60" i="1" s="1"/>
  <c r="G60" i="1"/>
  <c r="R59" i="1"/>
  <c r="S59" i="1" s="1"/>
  <c r="N59" i="1"/>
  <c r="O59" i="1" s="1"/>
  <c r="K59" i="1"/>
  <c r="U59" i="1" s="1"/>
  <c r="J59" i="1"/>
  <c r="G59" i="1"/>
  <c r="R58" i="1"/>
  <c r="S58" i="1" s="1"/>
  <c r="O58" i="1"/>
  <c r="N58" i="1"/>
  <c r="J58" i="1"/>
  <c r="K58" i="1" s="1"/>
  <c r="G58" i="1"/>
  <c r="U58" i="1" s="1"/>
  <c r="R57" i="1"/>
  <c r="S57" i="1" s="1"/>
  <c r="N57" i="1"/>
  <c r="O57" i="1" s="1"/>
  <c r="J57" i="1"/>
  <c r="K57" i="1" s="1"/>
  <c r="U57" i="1" s="1"/>
  <c r="G57" i="1"/>
  <c r="R56" i="1"/>
  <c r="S56" i="1" s="1"/>
  <c r="O56" i="1"/>
  <c r="N56" i="1"/>
  <c r="J56" i="1"/>
  <c r="K56" i="1" s="1"/>
  <c r="G56" i="1"/>
  <c r="R55" i="1"/>
  <c r="S55" i="1" s="1"/>
  <c r="N55" i="1"/>
  <c r="O55" i="1" s="1"/>
  <c r="K55" i="1"/>
  <c r="U55" i="1" s="1"/>
  <c r="J55" i="1"/>
  <c r="H55" i="1"/>
  <c r="G55" i="1"/>
  <c r="S54" i="1"/>
  <c r="U54" i="1" s="1"/>
  <c r="R54" i="1"/>
  <c r="N54" i="1"/>
  <c r="O54" i="1" s="1"/>
  <c r="K54" i="1"/>
  <c r="G54" i="1"/>
  <c r="R53" i="1"/>
  <c r="S53" i="1" s="1"/>
  <c r="N53" i="1"/>
  <c r="O53" i="1" s="1"/>
  <c r="J53" i="1"/>
  <c r="K53" i="1" s="1"/>
  <c r="U53" i="1" s="1"/>
  <c r="G53" i="1"/>
  <c r="R52" i="1"/>
  <c r="S52" i="1" s="1"/>
  <c r="O52" i="1"/>
  <c r="N52" i="1"/>
  <c r="J52" i="1"/>
  <c r="K52" i="1" s="1"/>
  <c r="G52" i="1"/>
  <c r="R51" i="1"/>
  <c r="S51" i="1" s="1"/>
  <c r="N51" i="1"/>
  <c r="O51" i="1" s="1"/>
  <c r="J51" i="1"/>
  <c r="K51" i="1" s="1"/>
  <c r="G51" i="1"/>
  <c r="R50" i="1"/>
  <c r="S50" i="1" s="1"/>
  <c r="O50" i="1"/>
  <c r="N50" i="1"/>
  <c r="J50" i="1"/>
  <c r="K50" i="1" s="1"/>
  <c r="G50" i="1"/>
  <c r="R49" i="1"/>
  <c r="S49" i="1" s="1"/>
  <c r="N49" i="1"/>
  <c r="O49" i="1" s="1"/>
  <c r="J49" i="1"/>
  <c r="K49" i="1" s="1"/>
  <c r="U49" i="1" s="1"/>
  <c r="G49" i="1"/>
  <c r="R48" i="1"/>
  <c r="S48" i="1" s="1"/>
  <c r="O48" i="1"/>
  <c r="N48" i="1"/>
  <c r="J48" i="1"/>
  <c r="K48" i="1" s="1"/>
  <c r="G48" i="1"/>
  <c r="R47" i="1"/>
  <c r="S47" i="1" s="1"/>
  <c r="N47" i="1"/>
  <c r="O47" i="1" s="1"/>
  <c r="J47" i="1"/>
  <c r="K47" i="1" s="1"/>
  <c r="G47" i="1"/>
  <c r="R46" i="1"/>
  <c r="S46" i="1" s="1"/>
  <c r="O46" i="1"/>
  <c r="N46" i="1"/>
  <c r="J46" i="1"/>
  <c r="K46" i="1" s="1"/>
  <c r="G46" i="1"/>
  <c r="R45" i="1"/>
  <c r="S45" i="1" s="1"/>
  <c r="N45" i="1"/>
  <c r="O45" i="1" s="1"/>
  <c r="J45" i="1"/>
  <c r="K45" i="1" s="1"/>
  <c r="U45" i="1" s="1"/>
  <c r="G45" i="1"/>
  <c r="R44" i="1"/>
  <c r="S44" i="1" s="1"/>
  <c r="O44" i="1"/>
  <c r="N44" i="1"/>
  <c r="J44" i="1"/>
  <c r="K44" i="1" s="1"/>
  <c r="G44" i="1"/>
  <c r="R43" i="1"/>
  <c r="S43" i="1" s="1"/>
  <c r="N43" i="1"/>
  <c r="O43" i="1" s="1"/>
  <c r="J43" i="1"/>
  <c r="K43" i="1" s="1"/>
  <c r="G43" i="1"/>
  <c r="R42" i="1"/>
  <c r="S42" i="1" s="1"/>
  <c r="O42" i="1"/>
  <c r="N42" i="1"/>
  <c r="J42" i="1"/>
  <c r="K42" i="1" s="1"/>
  <c r="G42" i="1"/>
  <c r="R41" i="1"/>
  <c r="S41" i="1" s="1"/>
  <c r="N41" i="1"/>
  <c r="O41" i="1" s="1"/>
  <c r="J41" i="1"/>
  <c r="K41" i="1" s="1"/>
  <c r="U41" i="1" s="1"/>
  <c r="G41" i="1"/>
  <c r="R40" i="1"/>
  <c r="S40" i="1" s="1"/>
  <c r="O40" i="1"/>
  <c r="N40" i="1"/>
  <c r="J40" i="1"/>
  <c r="K40" i="1" s="1"/>
  <c r="G40" i="1"/>
  <c r="U39" i="1"/>
  <c r="S39" i="1"/>
  <c r="O39" i="1"/>
  <c r="K39" i="1"/>
  <c r="G39" i="1"/>
  <c r="U38" i="1"/>
  <c r="S38" i="1"/>
  <c r="O38" i="1"/>
  <c r="K38" i="1"/>
  <c r="G38" i="1"/>
  <c r="R37" i="1"/>
  <c r="S37" i="1" s="1"/>
  <c r="N37" i="1"/>
  <c r="O37" i="1" s="1"/>
  <c r="J37" i="1"/>
  <c r="K37" i="1" s="1"/>
  <c r="U37" i="1" s="1"/>
  <c r="G37" i="1"/>
  <c r="R36" i="1"/>
  <c r="S36" i="1" s="1"/>
  <c r="O36" i="1"/>
  <c r="N36" i="1"/>
  <c r="J36" i="1"/>
  <c r="K36" i="1" s="1"/>
  <c r="G36" i="1"/>
  <c r="U36" i="1" s="1"/>
  <c r="R35" i="1"/>
  <c r="S35" i="1" s="1"/>
  <c r="N35" i="1"/>
  <c r="O35" i="1" s="1"/>
  <c r="J35" i="1"/>
  <c r="K35" i="1" s="1"/>
  <c r="U35" i="1" s="1"/>
  <c r="G35" i="1"/>
  <c r="R34" i="1"/>
  <c r="S34" i="1" s="1"/>
  <c r="O34" i="1"/>
  <c r="N34" i="1"/>
  <c r="J34" i="1"/>
  <c r="K34" i="1" s="1"/>
  <c r="G34" i="1"/>
  <c r="R33" i="1"/>
  <c r="S33" i="1" s="1"/>
  <c r="N33" i="1"/>
  <c r="O33" i="1" s="1"/>
  <c r="J33" i="1"/>
  <c r="K33" i="1" s="1"/>
  <c r="U33" i="1" s="1"/>
  <c r="G33" i="1"/>
  <c r="R32" i="1"/>
  <c r="S32" i="1" s="1"/>
  <c r="O32" i="1"/>
  <c r="N32" i="1"/>
  <c r="J32" i="1"/>
  <c r="K32" i="1" s="1"/>
  <c r="G32" i="1"/>
  <c r="U32" i="1" s="1"/>
  <c r="R31" i="1"/>
  <c r="S31" i="1" s="1"/>
  <c r="N31" i="1"/>
  <c r="O31" i="1" s="1"/>
  <c r="J31" i="1"/>
  <c r="K31" i="1" s="1"/>
  <c r="U31" i="1" s="1"/>
  <c r="G31" i="1"/>
  <c r="R30" i="1"/>
  <c r="S30" i="1" s="1"/>
  <c r="O30" i="1"/>
  <c r="N30" i="1"/>
  <c r="K30" i="1"/>
  <c r="G30" i="1"/>
  <c r="S29" i="1"/>
  <c r="R29" i="1"/>
  <c r="N29" i="1"/>
  <c r="O29" i="1" s="1"/>
  <c r="J29" i="1"/>
  <c r="K29" i="1" s="1"/>
  <c r="G29" i="1"/>
  <c r="R28" i="1"/>
  <c r="S28" i="1" s="1"/>
  <c r="O28" i="1"/>
  <c r="N28" i="1"/>
  <c r="J28" i="1"/>
  <c r="K28" i="1" s="1"/>
  <c r="G28" i="1"/>
  <c r="S27" i="1"/>
  <c r="R27" i="1"/>
  <c r="N27" i="1"/>
  <c r="O27" i="1" s="1"/>
  <c r="J27" i="1"/>
  <c r="K27" i="1" s="1"/>
  <c r="G27" i="1"/>
  <c r="U27" i="1" s="1"/>
  <c r="S26" i="1"/>
  <c r="R26" i="1"/>
  <c r="N26" i="1"/>
  <c r="O26" i="1" s="1"/>
  <c r="J26" i="1"/>
  <c r="K26" i="1" s="1"/>
  <c r="G26" i="1"/>
  <c r="S25" i="1"/>
  <c r="R25" i="1"/>
  <c r="N25" i="1"/>
  <c r="O25" i="1" s="1"/>
  <c r="J25" i="1"/>
  <c r="K25" i="1" s="1"/>
  <c r="G25" i="1"/>
  <c r="U25" i="1" s="1"/>
  <c r="R24" i="1"/>
  <c r="S24" i="1" s="1"/>
  <c r="N24" i="1"/>
  <c r="O24" i="1" s="1"/>
  <c r="J24" i="1"/>
  <c r="K24" i="1" s="1"/>
  <c r="G24" i="1"/>
  <c r="S23" i="1"/>
  <c r="R23" i="1"/>
  <c r="N23" i="1"/>
  <c r="O23" i="1" s="1"/>
  <c r="J23" i="1"/>
  <c r="K23" i="1" s="1"/>
  <c r="G23" i="1"/>
  <c r="U23" i="1" s="1"/>
  <c r="R22" i="1"/>
  <c r="S22" i="1" s="1"/>
  <c r="O22" i="1"/>
  <c r="N22" i="1"/>
  <c r="J22" i="1"/>
  <c r="K22" i="1" s="1"/>
  <c r="G22" i="1"/>
  <c r="S21" i="1"/>
  <c r="R21" i="1"/>
  <c r="N21" i="1"/>
  <c r="O21" i="1" s="1"/>
  <c r="J21" i="1"/>
  <c r="K21" i="1" s="1"/>
  <c r="G21" i="1"/>
  <c r="U21" i="1" s="1"/>
  <c r="S20" i="1"/>
  <c r="R20" i="1"/>
  <c r="N20" i="1"/>
  <c r="O20" i="1" s="1"/>
  <c r="J20" i="1"/>
  <c r="K20" i="1" s="1"/>
  <c r="G20" i="1"/>
  <c r="S19" i="1"/>
  <c r="R19" i="1"/>
  <c r="N19" i="1"/>
  <c r="O19" i="1" s="1"/>
  <c r="K19" i="1"/>
  <c r="J19" i="1"/>
  <c r="G19" i="1"/>
  <c r="R18" i="1"/>
  <c r="S18" i="1" s="1"/>
  <c r="O18" i="1"/>
  <c r="N18" i="1"/>
  <c r="H18" i="1"/>
  <c r="J18" i="1" s="1"/>
  <c r="K18" i="1" s="1"/>
  <c r="G18" i="1"/>
  <c r="R17" i="1"/>
  <c r="S17" i="1" s="1"/>
  <c r="N17" i="1"/>
  <c r="O17" i="1" s="1"/>
  <c r="J17" i="1"/>
  <c r="K17" i="1" s="1"/>
  <c r="U17" i="1" s="1"/>
  <c r="G17" i="1"/>
  <c r="R16" i="1"/>
  <c r="S16" i="1" s="1"/>
  <c r="O16" i="1"/>
  <c r="N16" i="1"/>
  <c r="J16" i="1"/>
  <c r="K16" i="1" s="1"/>
  <c r="G16" i="1"/>
  <c r="U16" i="1" s="1"/>
  <c r="R15" i="1"/>
  <c r="S15" i="1" s="1"/>
  <c r="N15" i="1"/>
  <c r="O15" i="1" s="1"/>
  <c r="J15" i="1"/>
  <c r="K15" i="1" s="1"/>
  <c r="U15" i="1" s="1"/>
  <c r="G15" i="1"/>
  <c r="R14" i="1"/>
  <c r="S14" i="1" s="1"/>
  <c r="O14" i="1"/>
  <c r="N14" i="1"/>
  <c r="K14" i="1"/>
  <c r="J14" i="1"/>
  <c r="G14" i="1"/>
  <c r="R13" i="1"/>
  <c r="S13" i="1" s="1"/>
  <c r="O13" i="1"/>
  <c r="N13" i="1"/>
  <c r="J13" i="1"/>
  <c r="K13" i="1" s="1"/>
  <c r="U13" i="1" s="1"/>
  <c r="G13" i="1"/>
  <c r="R12" i="1"/>
  <c r="S12" i="1" s="1"/>
  <c r="O12" i="1"/>
  <c r="N12" i="1"/>
  <c r="J12" i="1"/>
  <c r="K12" i="1" s="1"/>
  <c r="U12" i="1" s="1"/>
  <c r="G12" i="1"/>
  <c r="R11" i="1"/>
  <c r="S11" i="1" s="1"/>
  <c r="N11" i="1"/>
  <c r="O11" i="1" s="1"/>
  <c r="J11" i="1"/>
  <c r="K11" i="1" s="1"/>
  <c r="U11" i="1" s="1"/>
  <c r="G11" i="1"/>
  <c r="S10" i="1"/>
  <c r="N10" i="1"/>
  <c r="O10" i="1" s="1"/>
  <c r="U10" i="1" s="1"/>
  <c r="K10" i="1"/>
  <c r="G10" i="1"/>
  <c r="R9" i="1"/>
  <c r="S9" i="1" s="1"/>
  <c r="N9" i="1"/>
  <c r="O9" i="1" s="1"/>
  <c r="J9" i="1"/>
  <c r="K9" i="1" s="1"/>
  <c r="G9" i="1"/>
  <c r="R8" i="1"/>
  <c r="S8" i="1" s="1"/>
  <c r="N8" i="1"/>
  <c r="O8" i="1" s="1"/>
  <c r="K8" i="1"/>
  <c r="J8" i="1"/>
  <c r="G8" i="1"/>
  <c r="R7" i="1"/>
  <c r="S7" i="1" s="1"/>
  <c r="N7" i="1"/>
  <c r="O7" i="1" s="1"/>
  <c r="J7" i="1"/>
  <c r="K7" i="1" s="1"/>
  <c r="G7" i="1"/>
  <c r="U7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S6" i="1"/>
  <c r="R6" i="1"/>
  <c r="N6" i="1"/>
  <c r="O6" i="1" s="1"/>
  <c r="K6" i="1"/>
  <c r="J6" i="1"/>
  <c r="G6" i="1"/>
  <c r="B6" i="1"/>
  <c r="R5" i="1"/>
  <c r="S5" i="1" s="1"/>
  <c r="N5" i="1"/>
  <c r="O5" i="1" s="1"/>
  <c r="K5" i="1"/>
  <c r="J5" i="1"/>
  <c r="G5" i="1"/>
  <c r="P8" i="3" l="1"/>
  <c r="P16" i="3"/>
  <c r="P11" i="3"/>
  <c r="P20" i="3"/>
  <c r="P66" i="3"/>
  <c r="P14" i="3"/>
  <c r="P10" i="3"/>
  <c r="P23" i="3"/>
  <c r="P35" i="3"/>
  <c r="P47" i="3"/>
  <c r="P48" i="3"/>
  <c r="P59" i="3"/>
  <c r="P60" i="3"/>
  <c r="P17" i="3"/>
  <c r="P67" i="3"/>
  <c r="P6" i="3"/>
  <c r="P65" i="3"/>
  <c r="P18" i="3"/>
  <c r="P12" i="3"/>
  <c r="P31" i="3"/>
  <c r="P15" i="3"/>
  <c r="P53" i="3"/>
  <c r="N90" i="3"/>
  <c r="P27" i="3"/>
  <c r="P39" i="3"/>
  <c r="P51" i="3"/>
  <c r="P63" i="3"/>
  <c r="P64" i="3"/>
  <c r="P43" i="3"/>
  <c r="P21" i="3"/>
  <c r="P29" i="3"/>
  <c r="P41" i="3"/>
  <c r="P7" i="3"/>
  <c r="P13" i="3"/>
  <c r="P19" i="3"/>
  <c r="P25" i="3"/>
  <c r="O28" i="3"/>
  <c r="P28" i="3" s="1"/>
  <c r="P37" i="3"/>
  <c r="O40" i="3"/>
  <c r="P40" i="3" s="1"/>
  <c r="P49" i="3"/>
  <c r="P50" i="3"/>
  <c r="O52" i="3"/>
  <c r="P52" i="3" s="1"/>
  <c r="P61" i="3"/>
  <c r="G90" i="3"/>
  <c r="P5" i="3"/>
  <c r="P24" i="3"/>
  <c r="O26" i="3"/>
  <c r="P26" i="3" s="1"/>
  <c r="P36" i="3"/>
  <c r="O62" i="3"/>
  <c r="P62" i="3" s="1"/>
  <c r="P55" i="3"/>
  <c r="P9" i="3"/>
  <c r="U40" i="1"/>
  <c r="U44" i="1"/>
  <c r="U48" i="1"/>
  <c r="U52" i="1"/>
  <c r="U62" i="1"/>
  <c r="U84" i="1"/>
  <c r="K90" i="1"/>
  <c r="U14" i="1"/>
  <c r="U19" i="1"/>
  <c r="U68" i="1"/>
  <c r="U76" i="1"/>
  <c r="O90" i="1"/>
  <c r="U18" i="1"/>
  <c r="U30" i="1"/>
  <c r="U34" i="1"/>
  <c r="U56" i="1"/>
  <c r="U82" i="1"/>
  <c r="S90" i="1"/>
  <c r="U9" i="1"/>
  <c r="U29" i="1"/>
  <c r="U42" i="1"/>
  <c r="U43" i="1"/>
  <c r="U46" i="1"/>
  <c r="U47" i="1"/>
  <c r="U50" i="1"/>
  <c r="U51" i="1"/>
  <c r="U60" i="1"/>
  <c r="U61" i="1"/>
  <c r="U65" i="1"/>
  <c r="U74" i="1"/>
  <c r="U22" i="1"/>
  <c r="U28" i="1"/>
  <c r="G90" i="1"/>
  <c r="U5" i="1"/>
  <c r="U8" i="1"/>
  <c r="U78" i="1"/>
  <c r="U81" i="1"/>
  <c r="U24" i="1"/>
  <c r="U20" i="1"/>
  <c r="U67" i="1"/>
  <c r="U70" i="1"/>
  <c r="U73" i="1"/>
  <c r="U83" i="1"/>
  <c r="U86" i="1"/>
  <c r="U89" i="1"/>
  <c r="U26" i="1"/>
  <c r="U64" i="1"/>
  <c r="U6" i="1"/>
  <c r="O90" i="3" l="1"/>
  <c r="P38" i="3"/>
  <c r="P90" i="3" s="1"/>
  <c r="U90" i="1"/>
</calcChain>
</file>

<file path=xl/sharedStrings.xml><?xml version="1.0" encoding="utf-8"?>
<sst xmlns="http://schemas.openxmlformats.org/spreadsheetml/2006/main" count="946" uniqueCount="186">
  <si>
    <t>INSENTIVE MD GT KSP (01 - 30 NOVEMBER 2019)</t>
  </si>
  <si>
    <t>NO</t>
  </si>
  <si>
    <t>AREA</t>
  </si>
  <si>
    <t>NAMA</t>
  </si>
  <si>
    <t>SPG / MD</t>
  </si>
  <si>
    <t>BRANDING</t>
  </si>
  <si>
    <t>VISIT KIOS</t>
  </si>
  <si>
    <t>KEHADIRAN</t>
  </si>
  <si>
    <t>SALES</t>
  </si>
  <si>
    <t>TARIK BS</t>
  </si>
  <si>
    <t>Total Insentive</t>
  </si>
  <si>
    <t>Nilai</t>
  </si>
  <si>
    <t>Insentive</t>
  </si>
  <si>
    <t>Target</t>
  </si>
  <si>
    <t>Actual</t>
  </si>
  <si>
    <t>BDL</t>
  </si>
  <si>
    <t>JEPRI RIADI</t>
  </si>
  <si>
    <t>MD GT</t>
  </si>
  <si>
    <t>RICHO AGUNG PRASETYO</t>
  </si>
  <si>
    <t>BGR</t>
  </si>
  <si>
    <t>AHDIYAT RUHIYAT</t>
  </si>
  <si>
    <t>RAHMATULLAH</t>
  </si>
  <si>
    <t>YANI RAMDANI</t>
  </si>
  <si>
    <t>BJM</t>
  </si>
  <si>
    <t>IBNU HIDAYAT</t>
  </si>
  <si>
    <t>SUHARYADI</t>
  </si>
  <si>
    <t>TANDRI OLLE</t>
  </si>
  <si>
    <t>BKS</t>
  </si>
  <si>
    <t>SADIKIN SIDIK</t>
  </si>
  <si>
    <t>SUFIYAN</t>
  </si>
  <si>
    <t>ZAINUDIN IMAM</t>
  </si>
  <si>
    <t>BPP</t>
  </si>
  <si>
    <t>RINI PUJIASTUTI</t>
  </si>
  <si>
    <t>BTM</t>
  </si>
  <si>
    <t>RAHIM MALIK</t>
  </si>
  <si>
    <t>CRB</t>
  </si>
  <si>
    <t>ARIS RISMANTO</t>
  </si>
  <si>
    <t>RIJAL SAFII</t>
  </si>
  <si>
    <t>DPS</t>
  </si>
  <si>
    <t>RIZCKY ZAYEKTY OKTOVA</t>
  </si>
  <si>
    <t>JBAR</t>
  </si>
  <si>
    <t>RUDI CIPTA (RESIGN)</t>
  </si>
  <si>
    <t>JBI</t>
  </si>
  <si>
    <t>SINDY PRATIWI</t>
  </si>
  <si>
    <t>JBR</t>
  </si>
  <si>
    <t>JOKO PRIYONO</t>
  </si>
  <si>
    <t>M. ANWAR HOLILI</t>
  </si>
  <si>
    <t>MOH YURZAN</t>
  </si>
  <si>
    <t>KDR</t>
  </si>
  <si>
    <t>AGUNG SULISTIONO</t>
  </si>
  <si>
    <t>AGUNG SYUKRONI</t>
  </si>
  <si>
    <t>MISBAHUL ANAM</t>
  </si>
  <si>
    <t>UMAR WIDODO</t>
  </si>
  <si>
    <t>KDS</t>
  </si>
  <si>
    <t>ABDULLAH KUSAINI</t>
  </si>
  <si>
    <t>TAUFIKUR ROHMAN</t>
  </si>
  <si>
    <t>KRW</t>
  </si>
  <si>
    <t>ARSA SUPRIATNA</t>
  </si>
  <si>
    <t>RAGIL MUHAMAD FADIL</t>
  </si>
  <si>
    <t>RICKY KHOMAENI</t>
  </si>
  <si>
    <t>KSPBDG</t>
  </si>
  <si>
    <t>ESA EKA PUTRA</t>
  </si>
  <si>
    <t>FAJAR FARID AB</t>
  </si>
  <si>
    <t>HENDRA SETIAWAN</t>
  </si>
  <si>
    <t>LIDYA OCTAVIANI</t>
  </si>
  <si>
    <t>KPK BDG</t>
  </si>
  <si>
    <t>NANDA SULASTRI</t>
  </si>
  <si>
    <t>NURLELA</t>
  </si>
  <si>
    <t>KSPJKT</t>
  </si>
  <si>
    <t>ABDE PUTRA PRIAWAN</t>
  </si>
  <si>
    <t>FAIZAL ADI DIAN</t>
  </si>
  <si>
    <t>JULIANA</t>
  </si>
  <si>
    <t>KOWIMATUR ROHMAH</t>
  </si>
  <si>
    <t>SURTIWATI</t>
  </si>
  <si>
    <t>LSE</t>
  </si>
  <si>
    <t>ARDI SATRIA</t>
  </si>
  <si>
    <t>MDN</t>
  </si>
  <si>
    <t>MUHAMMAD IQBAL</t>
  </si>
  <si>
    <t>RYANDA HAFSARI</t>
  </si>
  <si>
    <t>MLG</t>
  </si>
  <si>
    <t>DANDIE DANISWARA</t>
  </si>
  <si>
    <t>DJOKO IRIANTO</t>
  </si>
  <si>
    <t>ACHMAD FAUZI</t>
  </si>
  <si>
    <t>MUCHAMAT RIZAL EFENDI</t>
  </si>
  <si>
    <t>SUKRISNO</t>
  </si>
  <si>
    <t>MNO</t>
  </si>
  <si>
    <t xml:space="preserve">NURHASAN </t>
  </si>
  <si>
    <t>MTR</t>
  </si>
  <si>
    <t>BURHAN HADI</t>
  </si>
  <si>
    <t>PKB</t>
  </si>
  <si>
    <t>DIMAS SURYONO</t>
  </si>
  <si>
    <t>PKP</t>
  </si>
  <si>
    <t>BAMBANG IRAWAN</t>
  </si>
  <si>
    <t>EGI RESKI STIAWAN</t>
  </si>
  <si>
    <t>PLB</t>
  </si>
  <si>
    <t>KRISNA NUGRAHA RIZKY</t>
  </si>
  <si>
    <t>RIO EKOLANA</t>
  </si>
  <si>
    <t>PWK</t>
  </si>
  <si>
    <t>MUKHAMAD RIFKI</t>
  </si>
  <si>
    <t>UJI AGUSTINUS</t>
  </si>
  <si>
    <t>SB1</t>
  </si>
  <si>
    <t>ACHMAD BAYU RESTU</t>
  </si>
  <si>
    <t>ACHMAD NUR ALHASBI</t>
  </si>
  <si>
    <t>MOCHAMAD JUNAIDI SUGIANTO</t>
  </si>
  <si>
    <t>SB2</t>
  </si>
  <si>
    <t>ANDIKA DWI CAHYADI</t>
  </si>
  <si>
    <t>RAME</t>
  </si>
  <si>
    <t>SABARNO</t>
  </si>
  <si>
    <t>SUHATNO ADI PUTRA</t>
  </si>
  <si>
    <t>SUPRIYATIN</t>
  </si>
  <si>
    <t>SER</t>
  </si>
  <si>
    <t>JEFRI SUGIANTO</t>
  </si>
  <si>
    <t>SKB</t>
  </si>
  <si>
    <t>MUHAMMAD JAELANI</t>
  </si>
  <si>
    <t>SLO</t>
  </si>
  <si>
    <t>JOKO PRIYANTO</t>
  </si>
  <si>
    <t>MUHAMAD ADINDA TORIS</t>
  </si>
  <si>
    <t>SMD</t>
  </si>
  <si>
    <t>JAMNAH</t>
  </si>
  <si>
    <t>SALDIANSYAH</t>
  </si>
  <si>
    <t>SMG</t>
  </si>
  <si>
    <t>DZULFIKAR NATSIR ROHMATUL</t>
  </si>
  <si>
    <t>TRIYANI</t>
  </si>
  <si>
    <t>ZUCHRIANI ULFAH</t>
  </si>
  <si>
    <t>TGL</t>
  </si>
  <si>
    <t>DEDI ABDUROHMAN</t>
  </si>
  <si>
    <t>MUHAMMAD FIRDAUS</t>
  </si>
  <si>
    <t>TGR</t>
  </si>
  <si>
    <t>M. ARBEI RISQIAWAN</t>
  </si>
  <si>
    <t>MUHAMMAD ANWAR</t>
  </si>
  <si>
    <t>TSK</t>
  </si>
  <si>
    <t>AHMAD HERMAWAN</t>
  </si>
  <si>
    <t>IKHSAN</t>
  </si>
  <si>
    <t>YAYAN MULYANA</t>
  </si>
  <si>
    <t>YOG</t>
  </si>
  <si>
    <t>DIAN DWI NUGROHO</t>
  </si>
  <si>
    <t>RUDI HARMOKO</t>
  </si>
  <si>
    <t>SULIANTA</t>
  </si>
  <si>
    <t>HONOR &amp; INSENTIVE MD GT KSP (01 - 30 NOVEMBER 2019)</t>
  </si>
  <si>
    <t>HONOR / HARI</t>
  </si>
  <si>
    <t>JUMLAH HK</t>
  </si>
  <si>
    <t>SALARY</t>
  </si>
  <si>
    <t>BPJS</t>
  </si>
  <si>
    <t>PULSA QUOTA</t>
  </si>
  <si>
    <t>INSENTIVE</t>
  </si>
  <si>
    <t>GRAND TOTAL</t>
  </si>
  <si>
    <t>NO REKENING BCA</t>
  </si>
  <si>
    <t xml:space="preserve">NAMA </t>
  </si>
  <si>
    <t>0201335891</t>
  </si>
  <si>
    <t>1170769518</t>
  </si>
  <si>
    <t>0660988301</t>
  </si>
  <si>
    <t>0613163724</t>
  </si>
  <si>
    <t>RIJAL SYAFI'I</t>
  </si>
  <si>
    <t>RIJAL SAFI'I</t>
  </si>
  <si>
    <t>ARIE KURNIAWAN (SPR JBAR)</t>
  </si>
  <si>
    <t>0240586886</t>
  </si>
  <si>
    <t>MOCHAMAD ANWAR HOLILI</t>
  </si>
  <si>
    <t>MOH. YURZAN</t>
  </si>
  <si>
    <t>0332149464</t>
  </si>
  <si>
    <t>0332106838</t>
  </si>
  <si>
    <t>ABDULLAH KUSAINI (RESIGN)</t>
  </si>
  <si>
    <t>0980122069</t>
  </si>
  <si>
    <t>RAGIL MOHAMAD FADHIL</t>
  </si>
  <si>
    <t>3790070525</t>
  </si>
  <si>
    <t>2831189357</t>
  </si>
  <si>
    <t>SURTIYAWATI</t>
  </si>
  <si>
    <t>0620536595</t>
  </si>
  <si>
    <t>Dandie</t>
  </si>
  <si>
    <t>0390994613</t>
  </si>
  <si>
    <t>0391354293</t>
  </si>
  <si>
    <t>0901313309</t>
  </si>
  <si>
    <t>0620520225</t>
  </si>
  <si>
    <t>0261904208</t>
  </si>
  <si>
    <t>0213230872</t>
  </si>
  <si>
    <t>0960343981</t>
  </si>
  <si>
    <t>0500445963</t>
  </si>
  <si>
    <t>0153479744</t>
  </si>
  <si>
    <t>0272502267</t>
  </si>
  <si>
    <t>8545209647</t>
  </si>
  <si>
    <t>DZULFIKAR NATSIR ROHMATULLOH</t>
  </si>
  <si>
    <t>0131051416</t>
  </si>
  <si>
    <t>0095553082</t>
  </si>
  <si>
    <t>0470903341</t>
  </si>
  <si>
    <t>0541260942</t>
  </si>
  <si>
    <t>0541283837</t>
  </si>
  <si>
    <t>DIAN DWI NUGROHO (RESIGN)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</si>
</sst>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color rgb="FF333333"/>
      <name val="Tahoma"/>
      <family val="2"/>
    </font>
    <font>
      <b/>
      <sz val="10"/>
      <color indexed="8"/>
      <name val="Arial"/>
      <family val="2"/>
    </font>
    <font>
      <i/>
      <sz val="1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6394CE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5" fontId="4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2" borderId="8" xfId="3" applyFont="1" applyFill="1" applyBorder="1" applyAlignment="1">
      <alignment horizontal="center"/>
    </xf>
    <xf numFmtId="0" fontId="7" fillId="2" borderId="8" xfId="3" applyFont="1" applyFill="1" applyBorder="1" applyAlignment="1">
      <alignment vertical="center"/>
    </xf>
    <xf numFmtId="0" fontId="7" fillId="2" borderId="8" xfId="3" applyFont="1" applyFill="1" applyBorder="1" applyAlignment="1">
      <alignment horizontal="center" vertical="center"/>
    </xf>
    <xf numFmtId="9" fontId="6" fillId="0" borderId="1" xfId="2" applyFont="1" applyBorder="1"/>
    <xf numFmtId="165" fontId="6" fillId="0" borderId="8" xfId="1" applyNumberFormat="1" applyFont="1" applyBorder="1"/>
    <xf numFmtId="165" fontId="6" fillId="0" borderId="1" xfId="1" applyNumberFormat="1" applyFont="1" applyBorder="1"/>
    <xf numFmtId="9" fontId="6" fillId="0" borderId="8" xfId="2" applyFont="1" applyBorder="1"/>
    <xf numFmtId="165" fontId="6" fillId="0" borderId="8" xfId="0" applyNumberFormat="1" applyFont="1" applyBorder="1"/>
    <xf numFmtId="0" fontId="6" fillId="0" borderId="9" xfId="0" applyFont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vertical="center"/>
    </xf>
    <xf numFmtId="0" fontId="7" fillId="2" borderId="9" xfId="3" applyFont="1" applyFill="1" applyBorder="1" applyAlignment="1">
      <alignment horizontal="center" vertical="center"/>
    </xf>
    <xf numFmtId="9" fontId="6" fillId="0" borderId="9" xfId="2" applyFont="1" applyBorder="1"/>
    <xf numFmtId="165" fontId="6" fillId="0" borderId="9" xfId="1" applyNumberFormat="1" applyFont="1" applyBorder="1"/>
    <xf numFmtId="165" fontId="6" fillId="0" borderId="10" xfId="1" applyNumberFormat="1" applyFont="1" applyBorder="1"/>
    <xf numFmtId="165" fontId="6" fillId="0" borderId="9" xfId="0" applyNumberFormat="1" applyFont="1" applyBorder="1"/>
    <xf numFmtId="0" fontId="6" fillId="2" borderId="9" xfId="0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/>
    </xf>
    <xf numFmtId="0" fontId="7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9" xfId="3" applyFont="1" applyFill="1" applyBorder="1" applyAlignment="1">
      <alignment horizontal="center"/>
    </xf>
    <xf numFmtId="164" fontId="6" fillId="0" borderId="9" xfId="1" applyFont="1" applyBorder="1"/>
    <xf numFmtId="0" fontId="7" fillId="2" borderId="9" xfId="3" applyFont="1" applyFill="1" applyBorder="1" applyAlignment="1">
      <alignment horizontal="left" vertical="center"/>
    </xf>
    <xf numFmtId="0" fontId="4" fillId="2" borderId="9" xfId="0" applyFont="1" applyFill="1" applyBorder="1"/>
    <xf numFmtId="0" fontId="4" fillId="0" borderId="9" xfId="0" applyFont="1" applyBorder="1"/>
    <xf numFmtId="165" fontId="6" fillId="2" borderId="9" xfId="1" applyNumberFormat="1" applyFont="1" applyFill="1" applyBorder="1"/>
    <xf numFmtId="0" fontId="4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/>
    </xf>
    <xf numFmtId="165" fontId="6" fillId="3" borderId="9" xfId="0" applyNumberFormat="1" applyFont="1" applyFill="1" applyBorder="1"/>
    <xf numFmtId="0" fontId="4" fillId="2" borderId="11" xfId="0" applyFont="1" applyFill="1" applyBorder="1"/>
    <xf numFmtId="0" fontId="7" fillId="2" borderId="11" xfId="3" applyFont="1" applyFill="1" applyBorder="1" applyAlignment="1">
      <alignment horizontal="center"/>
    </xf>
    <xf numFmtId="0" fontId="4" fillId="2" borderId="11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4" fillId="2" borderId="11" xfId="3" applyFont="1" applyFill="1" applyBorder="1" applyAlignment="1">
      <alignment horizontal="center"/>
    </xf>
    <xf numFmtId="0" fontId="7" fillId="2" borderId="12" xfId="3" applyFont="1" applyFill="1" applyBorder="1" applyAlignment="1">
      <alignment vertical="center"/>
    </xf>
    <xf numFmtId="0" fontId="7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9" fontId="6" fillId="0" borderId="11" xfId="2" applyFont="1" applyBorder="1"/>
    <xf numFmtId="165" fontId="6" fillId="0" borderId="11" xfId="1" applyNumberFormat="1" applyFont="1" applyBorder="1"/>
    <xf numFmtId="165" fontId="6" fillId="0" borderId="9" xfId="1" applyNumberFormat="1" applyFont="1" applyBorder="1" applyAlignment="1">
      <alignment vertical="center"/>
    </xf>
    <xf numFmtId="0" fontId="8" fillId="2" borderId="11" xfId="3" applyFont="1" applyFill="1" applyBorder="1" applyAlignment="1">
      <alignment horizontal="center" vertical="center"/>
    </xf>
    <xf numFmtId="9" fontId="6" fillId="2" borderId="9" xfId="2" applyFont="1" applyFill="1" applyBorder="1" applyAlignment="1">
      <alignment vertical="center" wrapText="1"/>
    </xf>
    <xf numFmtId="165" fontId="6" fillId="2" borderId="9" xfId="1" applyNumberFormat="1" applyFont="1" applyFill="1" applyBorder="1" applyAlignment="1">
      <alignment vertical="center" wrapText="1"/>
    </xf>
    <xf numFmtId="165" fontId="6" fillId="2" borderId="9" xfId="1" applyNumberFormat="1" applyFont="1" applyFill="1" applyBorder="1" applyAlignment="1">
      <alignment vertical="center"/>
    </xf>
    <xf numFmtId="9" fontId="6" fillId="0" borderId="9" xfId="2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vertical="center"/>
    </xf>
    <xf numFmtId="0" fontId="7" fillId="2" borderId="13" xfId="3" applyFont="1" applyFill="1" applyBorder="1" applyAlignment="1">
      <alignment horizontal="center" vertical="center"/>
    </xf>
    <xf numFmtId="9" fontId="9" fillId="2" borderId="13" xfId="2" applyFont="1" applyFill="1" applyBorder="1"/>
    <xf numFmtId="165" fontId="6" fillId="0" borderId="13" xfId="1" applyNumberFormat="1" applyFont="1" applyBorder="1"/>
    <xf numFmtId="165" fontId="9" fillId="2" borderId="13" xfId="1" applyNumberFormat="1" applyFont="1" applyFill="1" applyBorder="1"/>
    <xf numFmtId="9" fontId="6" fillId="0" borderId="13" xfId="2" applyFont="1" applyBorder="1"/>
    <xf numFmtId="165" fontId="6" fillId="0" borderId="13" xfId="1" applyNumberFormat="1" applyFont="1" applyBorder="1" applyAlignment="1">
      <alignment vertical="center"/>
    </xf>
    <xf numFmtId="165" fontId="6" fillId="0" borderId="13" xfId="0" applyNumberFormat="1" applyFont="1" applyBorder="1"/>
    <xf numFmtId="0" fontId="4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10" fillId="2" borderId="0" xfId="0" applyFont="1" applyFill="1"/>
    <xf numFmtId="165" fontId="11" fillId="2" borderId="0" xfId="0" applyNumberFormat="1" applyFont="1" applyFill="1"/>
    <xf numFmtId="0" fontId="12" fillId="2" borderId="0" xfId="0" applyFont="1" applyFill="1"/>
    <xf numFmtId="165" fontId="5" fillId="0" borderId="0" xfId="1" applyNumberFormat="1" applyFont="1"/>
    <xf numFmtId="0" fontId="11" fillId="2" borderId="0" xfId="0" applyFont="1" applyFill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5" fontId="4" fillId="2" borderId="8" xfId="1" applyNumberFormat="1" applyFont="1" applyFill="1" applyBorder="1"/>
    <xf numFmtId="0" fontId="6" fillId="0" borderId="8" xfId="0" applyFont="1" applyBorder="1" applyAlignment="1">
      <alignment horizontal="center"/>
    </xf>
    <xf numFmtId="0" fontId="7" fillId="2" borderId="17" xfId="3" quotePrefix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vertical="top" wrapText="1"/>
    </xf>
    <xf numFmtId="165" fontId="4" fillId="2" borderId="9" xfId="1" applyNumberFormat="1" applyFont="1" applyFill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4" fillId="2" borderId="19" xfId="3" quotePrefix="1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/>
    </xf>
    <xf numFmtId="165" fontId="4" fillId="2" borderId="9" xfId="1" applyNumberFormat="1" applyFont="1" applyFill="1" applyBorder="1"/>
    <xf numFmtId="0" fontId="4" fillId="2" borderId="19" xfId="0" applyFont="1" applyFill="1" applyBorder="1" applyAlignment="1">
      <alignment horizontal="center" vertical="center"/>
    </xf>
    <xf numFmtId="0" fontId="14" fillId="2" borderId="19" xfId="3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14" fillId="2" borderId="11" xfId="3" quotePrefix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14" fillId="5" borderId="19" xfId="3" quotePrefix="1" applyFont="1" applyFill="1" applyBorder="1" applyAlignment="1">
      <alignment horizontal="center" vertical="center"/>
    </xf>
    <xf numFmtId="0" fontId="4" fillId="2" borderId="19" xfId="0" quotePrefix="1" applyFont="1" applyFill="1" applyBorder="1" applyAlignment="1">
      <alignment horizontal="center" vertical="center"/>
    </xf>
    <xf numFmtId="0" fontId="4" fillId="0" borderId="0" xfId="0" applyFont="1"/>
    <xf numFmtId="0" fontId="4" fillId="3" borderId="9" xfId="0" applyFont="1" applyFill="1" applyBorder="1"/>
    <xf numFmtId="0" fontId="7" fillId="2" borderId="19" xfId="3" applyFont="1" applyFill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14" fillId="5" borderId="19" xfId="3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/>
    </xf>
    <xf numFmtId="0" fontId="7" fillId="2" borderId="19" xfId="3" quotePrefix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1" xfId="0" applyFont="1" applyBorder="1"/>
    <xf numFmtId="0" fontId="7" fillId="2" borderId="19" xfId="0" applyFont="1" applyFill="1" applyBorder="1" applyAlignment="1">
      <alignment horizontal="center"/>
    </xf>
    <xf numFmtId="0" fontId="14" fillId="2" borderId="9" xfId="0" applyFont="1" applyFill="1" applyBorder="1"/>
    <xf numFmtId="0" fontId="14" fillId="5" borderId="20" xfId="3" quotePrefix="1" applyFont="1" applyFill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165" fontId="4" fillId="2" borderId="11" xfId="1" applyNumberFormat="1" applyFont="1" applyFill="1" applyBorder="1"/>
    <xf numFmtId="0" fontId="7" fillId="2" borderId="20" xfId="3" quotePrefix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4" fillId="2" borderId="20" xfId="3" applyFont="1" applyFill="1" applyBorder="1" applyAlignment="1">
      <alignment horizontal="center" vertical="center"/>
    </xf>
    <xf numFmtId="0" fontId="14" fillId="2" borderId="11" xfId="0" applyFont="1" applyFill="1" applyBorder="1"/>
    <xf numFmtId="0" fontId="4" fillId="0" borderId="21" xfId="0" quotePrefix="1" applyFont="1" applyBorder="1" applyAlignment="1">
      <alignment horizontal="center" vertical="center"/>
    </xf>
    <xf numFmtId="0" fontId="14" fillId="5" borderId="21" xfId="3" quotePrefix="1" applyFont="1" applyFill="1" applyBorder="1" applyAlignment="1">
      <alignment horizontal="center" vertical="center"/>
    </xf>
    <xf numFmtId="0" fontId="7" fillId="2" borderId="21" xfId="3" quotePrefix="1" applyFont="1" applyFill="1" applyBorder="1" applyAlignment="1">
      <alignment horizontal="center" vertical="center"/>
    </xf>
    <xf numFmtId="0" fontId="14" fillId="2" borderId="19" xfId="3" quotePrefix="1" applyFont="1" applyFill="1" applyBorder="1" applyAlignment="1">
      <alignment horizontal="center" vertical="center"/>
    </xf>
    <xf numFmtId="0" fontId="4" fillId="2" borderId="20" xfId="0" quotePrefix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2" borderId="11" xfId="3" applyFont="1" applyFill="1" applyBorder="1" applyAlignment="1">
      <alignment horizontal="center"/>
    </xf>
    <xf numFmtId="0" fontId="7" fillId="2" borderId="20" xfId="3" applyFont="1" applyFill="1" applyBorder="1" applyAlignment="1">
      <alignment horizontal="center" vertical="center"/>
    </xf>
    <xf numFmtId="165" fontId="4" fillId="2" borderId="13" xfId="1" applyNumberFormat="1" applyFont="1" applyFill="1" applyBorder="1"/>
    <xf numFmtId="0" fontId="6" fillId="0" borderId="13" xfId="0" applyFont="1" applyBorder="1" applyAlignment="1">
      <alignment horizontal="center"/>
    </xf>
    <xf numFmtId="0" fontId="7" fillId="2" borderId="22" xfId="3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top" wrapText="1"/>
    </xf>
    <xf numFmtId="165" fontId="5" fillId="0" borderId="0" xfId="0" applyNumberFormat="1" applyFont="1"/>
    <xf numFmtId="0" fontId="12" fillId="2" borderId="0" xfId="0" applyFont="1" applyFill="1" applyAlignment="1">
      <alignment horizontal="center" vertical="center"/>
    </xf>
    <xf numFmtId="37" fontId="15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6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6" fillId="0" borderId="0" xfId="0" applyFont="1"/>
    <xf numFmtId="0" fontId="12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6" fillId="3" borderId="9" xfId="1" applyNumberFormat="1" applyFont="1" applyFill="1" applyBorder="1"/>
  </cellXfs>
  <cellStyles count="4">
    <cellStyle name="Comma" xfId="1" builtinId="3"/>
    <cellStyle name="Normal" xfId="0" builtinId="0"/>
    <cellStyle name="Normal 18" xfId="3" xr:uid="{152C7B1F-1732-4361-98D6-9E10CD2FC4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ary%20Incentive%20MD%20GT%20No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MD GT"/>
      <sheetName val="Insentive GT"/>
      <sheetName val="HK &amp; VISIT GT 3011"/>
      <sheetName val="pvt dat gt"/>
      <sheetName val="Data GT 3011"/>
      <sheetName val="Sheet1"/>
    </sheetNames>
    <sheetDataSet>
      <sheetData sheetId="0"/>
      <sheetData sheetId="1">
        <row r="5">
          <cell r="K5">
            <v>486486.48648648651</v>
          </cell>
          <cell r="M5">
            <v>25</v>
          </cell>
          <cell r="O5">
            <v>100000</v>
          </cell>
          <cell r="S5">
            <v>100000</v>
          </cell>
          <cell r="T5">
            <v>179000</v>
          </cell>
        </row>
        <row r="6">
          <cell r="K6">
            <v>496465.29562982003</v>
          </cell>
          <cell r="M6">
            <v>25</v>
          </cell>
          <cell r="O6">
            <v>100000</v>
          </cell>
          <cell r="S6">
            <v>100000</v>
          </cell>
          <cell r="T6">
            <v>99000</v>
          </cell>
        </row>
        <row r="7">
          <cell r="K7">
            <v>0</v>
          </cell>
          <cell r="M7">
            <v>16</v>
          </cell>
          <cell r="O7">
            <v>0</v>
          </cell>
          <cell r="S7">
            <v>100000</v>
          </cell>
          <cell r="T7">
            <v>56000</v>
          </cell>
        </row>
        <row r="8">
          <cell r="K8">
            <v>455397.30134932534</v>
          </cell>
          <cell r="M8">
            <v>20</v>
          </cell>
          <cell r="O8">
            <v>0</v>
          </cell>
          <cell r="S8">
            <v>100000</v>
          </cell>
          <cell r="T8">
            <v>12000</v>
          </cell>
        </row>
        <row r="9">
          <cell r="K9">
            <v>408517.35015772871</v>
          </cell>
          <cell r="M9">
            <v>23</v>
          </cell>
          <cell r="O9">
            <v>95833.333333333343</v>
          </cell>
          <cell r="S9">
            <v>100000</v>
          </cell>
          <cell r="T9">
            <v>63000</v>
          </cell>
        </row>
        <row r="10">
          <cell r="K10">
            <v>0</v>
          </cell>
          <cell r="M10">
            <v>22</v>
          </cell>
          <cell r="O10">
            <v>0</v>
          </cell>
          <cell r="S10">
            <v>0</v>
          </cell>
          <cell r="T10">
            <v>0</v>
          </cell>
        </row>
        <row r="11">
          <cell r="K11">
            <v>500000</v>
          </cell>
          <cell r="M11">
            <v>26</v>
          </cell>
          <cell r="O11">
            <v>100000</v>
          </cell>
          <cell r="S11">
            <v>96800.65627563576</v>
          </cell>
          <cell r="T11">
            <v>352000</v>
          </cell>
        </row>
        <row r="12">
          <cell r="K12">
            <v>500000</v>
          </cell>
          <cell r="M12">
            <v>26</v>
          </cell>
          <cell r="O12">
            <v>100000</v>
          </cell>
          <cell r="S12">
            <v>96800.65627563576</v>
          </cell>
          <cell r="T12">
            <v>50000</v>
          </cell>
        </row>
        <row r="13">
          <cell r="K13">
            <v>498544.81955762516</v>
          </cell>
          <cell r="M13">
            <v>24</v>
          </cell>
          <cell r="O13">
            <v>100000</v>
          </cell>
          <cell r="S13">
            <v>100000</v>
          </cell>
          <cell r="T13">
            <v>204000</v>
          </cell>
        </row>
        <row r="14">
          <cell r="K14">
            <v>477428.18057455536</v>
          </cell>
          <cell r="M14">
            <v>24</v>
          </cell>
          <cell r="O14">
            <v>100000</v>
          </cell>
          <cell r="S14">
            <v>100000</v>
          </cell>
          <cell r="T14">
            <v>159000</v>
          </cell>
        </row>
        <row r="15">
          <cell r="K15">
            <v>476031.9573901465</v>
          </cell>
          <cell r="M15">
            <v>24</v>
          </cell>
          <cell r="O15">
            <v>100000</v>
          </cell>
          <cell r="S15">
            <v>100000</v>
          </cell>
          <cell r="T15">
            <v>165000</v>
          </cell>
        </row>
        <row r="16">
          <cell r="K16">
            <v>452015.35508637235</v>
          </cell>
          <cell r="M16">
            <v>25</v>
          </cell>
          <cell r="O16">
            <v>100000</v>
          </cell>
          <cell r="S16">
            <v>100000</v>
          </cell>
          <cell r="T16">
            <v>117000</v>
          </cell>
        </row>
        <row r="17">
          <cell r="K17">
            <v>0</v>
          </cell>
          <cell r="M17">
            <v>25</v>
          </cell>
          <cell r="O17">
            <v>100000</v>
          </cell>
          <cell r="S17">
            <v>100000</v>
          </cell>
          <cell r="T17">
            <v>53000</v>
          </cell>
        </row>
        <row r="18">
          <cell r="K18">
            <v>496801.98166223004</v>
          </cell>
          <cell r="M18">
            <v>21</v>
          </cell>
          <cell r="O18">
            <v>0</v>
          </cell>
          <cell r="S18">
            <v>100000</v>
          </cell>
          <cell r="T18">
            <v>347000</v>
          </cell>
        </row>
        <row r="19">
          <cell r="K19">
            <v>500000</v>
          </cell>
          <cell r="M19">
            <v>22</v>
          </cell>
          <cell r="O19">
            <v>91666.666666666657</v>
          </cell>
          <cell r="S19">
            <v>100000</v>
          </cell>
          <cell r="T19">
            <v>62000</v>
          </cell>
        </row>
        <row r="20">
          <cell r="K20">
            <v>500000</v>
          </cell>
          <cell r="M20">
            <v>25</v>
          </cell>
          <cell r="O20">
            <v>100000</v>
          </cell>
          <cell r="S20">
            <v>100000</v>
          </cell>
          <cell r="T20">
            <v>150000</v>
          </cell>
        </row>
        <row r="21">
          <cell r="K21">
            <v>0</v>
          </cell>
          <cell r="M21">
            <v>10</v>
          </cell>
          <cell r="O21">
            <v>0</v>
          </cell>
          <cell r="S21">
            <v>93552.311435523123</v>
          </cell>
          <cell r="T21">
            <v>2000</v>
          </cell>
        </row>
        <row r="22">
          <cell r="K22">
            <v>490226.33744855964</v>
          </cell>
          <cell r="M22">
            <v>22</v>
          </cell>
          <cell r="O22">
            <v>0</v>
          </cell>
          <cell r="S22">
            <v>0</v>
          </cell>
          <cell r="T22">
            <v>47000</v>
          </cell>
        </row>
        <row r="23">
          <cell r="K23">
            <v>481412.63940520445</v>
          </cell>
          <cell r="M23">
            <v>22</v>
          </cell>
          <cell r="O23">
            <v>91666.666666666657</v>
          </cell>
          <cell r="S23">
            <v>93873.201917954182</v>
          </cell>
          <cell r="T23">
            <v>22000</v>
          </cell>
        </row>
        <row r="24">
          <cell r="K24">
            <v>0</v>
          </cell>
          <cell r="M24">
            <v>21</v>
          </cell>
          <cell r="O24">
            <v>0</v>
          </cell>
          <cell r="S24">
            <v>93873.201917954182</v>
          </cell>
          <cell r="T24">
            <v>3000</v>
          </cell>
        </row>
        <row r="25">
          <cell r="K25">
            <v>0</v>
          </cell>
          <cell r="M25">
            <v>21</v>
          </cell>
          <cell r="O25">
            <v>0</v>
          </cell>
          <cell r="S25">
            <v>93873.201917954182</v>
          </cell>
          <cell r="T25">
            <v>8000</v>
          </cell>
        </row>
        <row r="26">
          <cell r="K26">
            <v>474289.58051420841</v>
          </cell>
          <cell r="M26">
            <v>24</v>
          </cell>
          <cell r="O26">
            <v>100000</v>
          </cell>
          <cell r="S26">
            <v>87591.240875912408</v>
          </cell>
          <cell r="T26">
            <v>6000</v>
          </cell>
        </row>
        <row r="27">
          <cell r="K27">
            <v>400613.78659112367</v>
          </cell>
          <cell r="M27">
            <v>23</v>
          </cell>
          <cell r="O27">
            <v>95833.333333333343</v>
          </cell>
          <cell r="S27">
            <v>87591.240875912408</v>
          </cell>
          <cell r="T27">
            <v>0</v>
          </cell>
        </row>
        <row r="28">
          <cell r="K28">
            <v>479142.18566392479</v>
          </cell>
          <cell r="M28">
            <v>24</v>
          </cell>
          <cell r="O28">
            <v>100000</v>
          </cell>
          <cell r="S28">
            <v>87591.240875912408</v>
          </cell>
          <cell r="T28">
            <v>0</v>
          </cell>
        </row>
        <row r="29">
          <cell r="K29">
            <v>412906.610703043</v>
          </cell>
          <cell r="M29">
            <v>24</v>
          </cell>
          <cell r="O29">
            <v>100000</v>
          </cell>
          <cell r="S29">
            <v>87591.240875912408</v>
          </cell>
          <cell r="T29">
            <v>62000</v>
          </cell>
        </row>
        <row r="30">
          <cell r="K30">
            <v>0</v>
          </cell>
          <cell r="M30">
            <v>3</v>
          </cell>
          <cell r="O30">
            <v>0</v>
          </cell>
          <cell r="S30">
            <v>100000</v>
          </cell>
          <cell r="T30">
            <v>12000</v>
          </cell>
        </row>
        <row r="31">
          <cell r="K31">
            <v>419243.98625429557</v>
          </cell>
          <cell r="M31">
            <v>22</v>
          </cell>
          <cell r="O31">
            <v>91666.666666666657</v>
          </cell>
          <cell r="S31">
            <v>100000</v>
          </cell>
          <cell r="T31">
            <v>35000</v>
          </cell>
        </row>
        <row r="32">
          <cell r="K32">
            <v>472481.82762201451</v>
          </cell>
          <cell r="M32">
            <v>24</v>
          </cell>
          <cell r="O32">
            <v>100000</v>
          </cell>
          <cell r="S32">
            <v>81216.383947041788</v>
          </cell>
          <cell r="T32">
            <v>44000</v>
          </cell>
        </row>
        <row r="33">
          <cell r="K33">
            <v>498742.45472837018</v>
          </cell>
          <cell r="M33">
            <v>24</v>
          </cell>
          <cell r="O33">
            <v>100000</v>
          </cell>
          <cell r="S33">
            <v>81216.383947041788</v>
          </cell>
          <cell r="T33">
            <v>58000</v>
          </cell>
        </row>
        <row r="34">
          <cell r="K34">
            <v>500000</v>
          </cell>
          <cell r="M34">
            <v>24</v>
          </cell>
          <cell r="O34">
            <v>100000</v>
          </cell>
          <cell r="S34">
            <v>100000</v>
          </cell>
          <cell r="T34">
            <v>143000</v>
          </cell>
        </row>
        <row r="35">
          <cell r="K35">
            <v>0</v>
          </cell>
          <cell r="M35">
            <v>24</v>
          </cell>
          <cell r="O35">
            <v>100000</v>
          </cell>
          <cell r="S35">
            <v>90999.386879215206</v>
          </cell>
          <cell r="T35">
            <v>217000</v>
          </cell>
        </row>
        <row r="36">
          <cell r="K36">
            <v>500000</v>
          </cell>
          <cell r="M36">
            <v>24</v>
          </cell>
          <cell r="O36">
            <v>100000</v>
          </cell>
          <cell r="S36">
            <v>90999.386879215206</v>
          </cell>
          <cell r="T36">
            <v>86000</v>
          </cell>
        </row>
        <row r="37">
          <cell r="K37">
            <v>0</v>
          </cell>
          <cell r="M37">
            <v>24</v>
          </cell>
          <cell r="O37">
            <v>100000</v>
          </cell>
          <cell r="S37">
            <v>90999.386879215206</v>
          </cell>
          <cell r="T37">
            <v>202000</v>
          </cell>
        </row>
        <row r="38">
          <cell r="K38">
            <v>0</v>
          </cell>
          <cell r="M38">
            <v>24</v>
          </cell>
          <cell r="O38">
            <v>0</v>
          </cell>
          <cell r="S38">
            <v>0</v>
          </cell>
          <cell r="T38">
            <v>0</v>
          </cell>
        </row>
        <row r="39">
          <cell r="K39">
            <v>0</v>
          </cell>
          <cell r="M39">
            <v>22</v>
          </cell>
          <cell r="O39">
            <v>0</v>
          </cell>
          <cell r="S39">
            <v>0</v>
          </cell>
          <cell r="T39">
            <v>0</v>
          </cell>
        </row>
        <row r="40">
          <cell r="K40">
            <v>421102.06637445209</v>
          </cell>
          <cell r="M40">
            <v>24</v>
          </cell>
          <cell r="O40">
            <v>100000</v>
          </cell>
          <cell r="S40">
            <v>90999.386879215206</v>
          </cell>
          <cell r="T40">
            <v>112000</v>
          </cell>
        </row>
        <row r="41">
          <cell r="K41">
            <v>436880.0721370604</v>
          </cell>
          <cell r="M41">
            <v>23</v>
          </cell>
          <cell r="O41">
            <v>95833.333333333343</v>
          </cell>
          <cell r="S41">
            <v>98638.71494690988</v>
          </cell>
          <cell r="T41">
            <v>47000</v>
          </cell>
        </row>
        <row r="42">
          <cell r="K42">
            <v>500000</v>
          </cell>
          <cell r="M42">
            <v>25</v>
          </cell>
          <cell r="O42">
            <v>100000</v>
          </cell>
          <cell r="S42">
            <v>98638.71494690988</v>
          </cell>
          <cell r="T42">
            <v>35000</v>
          </cell>
        </row>
        <row r="43">
          <cell r="K43">
            <v>500000</v>
          </cell>
          <cell r="M43">
            <v>25</v>
          </cell>
          <cell r="O43">
            <v>100000</v>
          </cell>
          <cell r="S43">
            <v>98638.71494690988</v>
          </cell>
          <cell r="T43">
            <v>82000</v>
          </cell>
        </row>
        <row r="44">
          <cell r="K44">
            <v>476174.93472584855</v>
          </cell>
          <cell r="M44">
            <v>25</v>
          </cell>
          <cell r="O44">
            <v>100000</v>
          </cell>
          <cell r="S44">
            <v>98638.71494690988</v>
          </cell>
          <cell r="T44">
            <v>110000</v>
          </cell>
        </row>
        <row r="45">
          <cell r="K45">
            <v>449564.58635703917</v>
          </cell>
          <cell r="M45">
            <v>25</v>
          </cell>
          <cell r="O45">
            <v>100000</v>
          </cell>
          <cell r="S45">
            <v>98638.71494690988</v>
          </cell>
          <cell r="T45">
            <v>76000</v>
          </cell>
        </row>
        <row r="46">
          <cell r="K46">
            <v>0</v>
          </cell>
          <cell r="M46">
            <v>25</v>
          </cell>
          <cell r="O46">
            <v>100000</v>
          </cell>
          <cell r="S46">
            <v>0</v>
          </cell>
          <cell r="T46">
            <v>0</v>
          </cell>
        </row>
        <row r="47">
          <cell r="K47">
            <v>500000</v>
          </cell>
          <cell r="M47">
            <v>25</v>
          </cell>
          <cell r="O47">
            <v>100000</v>
          </cell>
          <cell r="S47">
            <v>100000</v>
          </cell>
          <cell r="T47">
            <v>103000</v>
          </cell>
        </row>
        <row r="48">
          <cell r="K48">
            <v>462204.7244094488</v>
          </cell>
          <cell r="M48">
            <v>25</v>
          </cell>
          <cell r="O48">
            <v>100000</v>
          </cell>
          <cell r="S48">
            <v>100000</v>
          </cell>
          <cell r="T48">
            <v>84000</v>
          </cell>
        </row>
        <row r="49">
          <cell r="K49">
            <v>0</v>
          </cell>
          <cell r="M49">
            <v>24</v>
          </cell>
          <cell r="O49">
            <v>100000</v>
          </cell>
          <cell r="S49">
            <v>100000</v>
          </cell>
          <cell r="T49">
            <v>10000</v>
          </cell>
        </row>
        <row r="50">
          <cell r="K50">
            <v>500000</v>
          </cell>
          <cell r="M50">
            <v>23</v>
          </cell>
          <cell r="O50">
            <v>95833.333333333343</v>
          </cell>
          <cell r="S50">
            <v>100000</v>
          </cell>
          <cell r="T50">
            <v>34000</v>
          </cell>
        </row>
        <row r="51">
          <cell r="K51">
            <v>500000</v>
          </cell>
          <cell r="M51">
            <v>24</v>
          </cell>
          <cell r="O51">
            <v>100000</v>
          </cell>
          <cell r="S51">
            <v>100000</v>
          </cell>
          <cell r="T51">
            <v>2000</v>
          </cell>
        </row>
        <row r="52">
          <cell r="K52">
            <v>0</v>
          </cell>
          <cell r="M52">
            <v>15</v>
          </cell>
          <cell r="O52">
            <v>0</v>
          </cell>
          <cell r="S52">
            <v>100000</v>
          </cell>
          <cell r="T52">
            <v>19000</v>
          </cell>
        </row>
        <row r="53">
          <cell r="K53">
            <v>464622.64150943392</v>
          </cell>
          <cell r="M53">
            <v>23</v>
          </cell>
          <cell r="O53">
            <v>95833.333333333343</v>
          </cell>
          <cell r="S53">
            <v>100000</v>
          </cell>
          <cell r="T53">
            <v>40000</v>
          </cell>
        </row>
        <row r="54">
          <cell r="K54">
            <v>0</v>
          </cell>
          <cell r="M54">
            <v>6</v>
          </cell>
          <cell r="O54">
            <v>0</v>
          </cell>
          <cell r="S54">
            <v>100000</v>
          </cell>
          <cell r="T54">
            <v>0</v>
          </cell>
        </row>
        <row r="55">
          <cell r="K55">
            <v>0</v>
          </cell>
          <cell r="M55">
            <v>24</v>
          </cell>
          <cell r="O55">
            <v>96000</v>
          </cell>
          <cell r="S55">
            <v>100000</v>
          </cell>
          <cell r="T55">
            <v>23000</v>
          </cell>
        </row>
        <row r="56">
          <cell r="K56">
            <v>500000</v>
          </cell>
          <cell r="M56">
            <v>25</v>
          </cell>
          <cell r="O56">
            <v>100000</v>
          </cell>
          <cell r="S56">
            <v>95957.193816884654</v>
          </cell>
          <cell r="T56">
            <v>0</v>
          </cell>
        </row>
        <row r="57">
          <cell r="K57">
            <v>469448.09461235214</v>
          </cell>
          <cell r="M57">
            <v>23</v>
          </cell>
          <cell r="O57">
            <v>92000</v>
          </cell>
          <cell r="S57">
            <v>100000</v>
          </cell>
          <cell r="T57">
            <v>64000</v>
          </cell>
        </row>
        <row r="58">
          <cell r="K58">
            <v>479447.43935309973</v>
          </cell>
          <cell r="M58">
            <v>24</v>
          </cell>
          <cell r="O58">
            <v>96000</v>
          </cell>
          <cell r="S58">
            <v>100000</v>
          </cell>
          <cell r="T58">
            <v>161000</v>
          </cell>
        </row>
        <row r="59">
          <cell r="K59">
            <v>409134.61538461538</v>
          </cell>
          <cell r="M59">
            <v>20</v>
          </cell>
          <cell r="O59">
            <v>0</v>
          </cell>
          <cell r="S59">
            <v>98421.052631578947</v>
          </cell>
          <cell r="T59">
            <v>76000</v>
          </cell>
        </row>
        <row r="60">
          <cell r="K60">
            <v>480465.81517655897</v>
          </cell>
          <cell r="M60">
            <v>24</v>
          </cell>
          <cell r="O60">
            <v>96000</v>
          </cell>
          <cell r="S60">
            <v>98421.052631578947</v>
          </cell>
          <cell r="T60">
            <v>245000</v>
          </cell>
        </row>
        <row r="61">
          <cell r="K61">
            <v>421436.28509719222</v>
          </cell>
          <cell r="M61">
            <v>21</v>
          </cell>
          <cell r="O61">
            <v>95454.545454545456</v>
          </cell>
          <cell r="S61">
            <v>100000</v>
          </cell>
          <cell r="T61">
            <v>98000</v>
          </cell>
        </row>
        <row r="62">
          <cell r="K62">
            <v>451078.7757150025</v>
          </cell>
          <cell r="M62">
            <v>22</v>
          </cell>
          <cell r="O62">
            <v>100000</v>
          </cell>
          <cell r="S62">
            <v>100000</v>
          </cell>
          <cell r="T62">
            <v>169000</v>
          </cell>
        </row>
        <row r="63">
          <cell r="K63">
            <v>0</v>
          </cell>
          <cell r="M63">
            <v>24</v>
          </cell>
          <cell r="O63">
            <v>100000</v>
          </cell>
          <cell r="S63">
            <v>100000</v>
          </cell>
          <cell r="T63">
            <v>322000</v>
          </cell>
        </row>
        <row r="64">
          <cell r="K64">
            <v>0</v>
          </cell>
          <cell r="M64">
            <v>24</v>
          </cell>
          <cell r="O64">
            <v>100000</v>
          </cell>
          <cell r="S64">
            <v>100000</v>
          </cell>
          <cell r="T64">
            <v>93000</v>
          </cell>
        </row>
        <row r="65">
          <cell r="K65">
            <v>0</v>
          </cell>
          <cell r="M65">
            <v>23</v>
          </cell>
          <cell r="O65">
            <v>95833.333333333343</v>
          </cell>
          <cell r="S65">
            <v>100000</v>
          </cell>
          <cell r="T65">
            <v>168000</v>
          </cell>
        </row>
        <row r="66">
          <cell r="K66">
            <v>0</v>
          </cell>
          <cell r="M66">
            <v>23</v>
          </cell>
          <cell r="O66">
            <v>95833.333333333343</v>
          </cell>
          <cell r="S66">
            <v>81716.280779125314</v>
          </cell>
          <cell r="T66">
            <v>42000</v>
          </cell>
        </row>
        <row r="67">
          <cell r="K67">
            <v>491003.24551355478</v>
          </cell>
          <cell r="M67">
            <v>24</v>
          </cell>
          <cell r="O67">
            <v>100000</v>
          </cell>
          <cell r="S67">
            <v>81716.280779125314</v>
          </cell>
          <cell r="T67">
            <v>105000</v>
          </cell>
        </row>
        <row r="68">
          <cell r="K68">
            <v>456785.78859758633</v>
          </cell>
          <cell r="M68">
            <v>24</v>
          </cell>
          <cell r="O68">
            <v>100000</v>
          </cell>
          <cell r="S68">
            <v>81716.280779125314</v>
          </cell>
          <cell r="T68">
            <v>20000</v>
          </cell>
        </row>
        <row r="69">
          <cell r="K69">
            <v>0</v>
          </cell>
          <cell r="M69">
            <v>23</v>
          </cell>
          <cell r="O69">
            <v>95833.333333333343</v>
          </cell>
          <cell r="S69">
            <v>81716.280779125314</v>
          </cell>
          <cell r="T69">
            <v>98000</v>
          </cell>
        </row>
        <row r="70">
          <cell r="K70">
            <v>429747.22859327216</v>
          </cell>
          <cell r="M70">
            <v>24</v>
          </cell>
          <cell r="O70">
            <v>100000</v>
          </cell>
          <cell r="S70">
            <v>81716.280779125314</v>
          </cell>
          <cell r="T70">
            <v>210000</v>
          </cell>
        </row>
        <row r="71">
          <cell r="K71">
            <v>0</v>
          </cell>
          <cell r="M71">
            <v>24</v>
          </cell>
          <cell r="O71">
            <v>100000</v>
          </cell>
          <cell r="S71">
            <v>100000</v>
          </cell>
          <cell r="T71">
            <v>120000</v>
          </cell>
        </row>
        <row r="72">
          <cell r="K72">
            <v>487588.65248226951</v>
          </cell>
          <cell r="M72">
            <v>22</v>
          </cell>
          <cell r="O72">
            <v>91666.666666666657</v>
          </cell>
          <cell r="S72">
            <v>100000</v>
          </cell>
          <cell r="T72">
            <v>63000</v>
          </cell>
        </row>
        <row r="73">
          <cell r="K73">
            <v>416766.04879378492</v>
          </cell>
          <cell r="M73">
            <v>20</v>
          </cell>
          <cell r="O73">
            <v>90909.090909090912</v>
          </cell>
          <cell r="S73">
            <v>0</v>
          </cell>
          <cell r="T73">
            <v>152000</v>
          </cell>
        </row>
        <row r="74">
          <cell r="K74">
            <v>465470.93367323716</v>
          </cell>
          <cell r="M74">
            <v>21</v>
          </cell>
          <cell r="O74">
            <v>95454.545454545456</v>
          </cell>
          <cell r="S74">
            <v>0</v>
          </cell>
          <cell r="T74">
            <v>140000</v>
          </cell>
        </row>
        <row r="75">
          <cell r="K75">
            <v>490617.43341404357</v>
          </cell>
          <cell r="M75">
            <v>25</v>
          </cell>
          <cell r="O75">
            <v>100000</v>
          </cell>
          <cell r="S75">
            <v>100000</v>
          </cell>
          <cell r="T75">
            <v>20000</v>
          </cell>
        </row>
        <row r="76">
          <cell r="K76">
            <v>0</v>
          </cell>
          <cell r="M76">
            <v>24</v>
          </cell>
          <cell r="O76">
            <v>96000</v>
          </cell>
          <cell r="S76">
            <v>100000</v>
          </cell>
          <cell r="T76">
            <v>11000</v>
          </cell>
        </row>
        <row r="77">
          <cell r="K77">
            <v>0</v>
          </cell>
          <cell r="M77">
            <v>22</v>
          </cell>
          <cell r="O77">
            <v>100000</v>
          </cell>
          <cell r="S77">
            <v>94390.155627940636</v>
          </cell>
          <cell r="T77">
            <v>132000</v>
          </cell>
        </row>
        <row r="78">
          <cell r="K78">
            <v>0</v>
          </cell>
          <cell r="M78">
            <v>22</v>
          </cell>
          <cell r="O78">
            <v>100000</v>
          </cell>
          <cell r="S78">
            <v>94390.155627940636</v>
          </cell>
          <cell r="T78">
            <v>208000</v>
          </cell>
        </row>
        <row r="79">
          <cell r="K79">
            <v>0</v>
          </cell>
          <cell r="M79">
            <v>22</v>
          </cell>
          <cell r="O79">
            <v>100000</v>
          </cell>
          <cell r="S79">
            <v>94390.155627940636</v>
          </cell>
          <cell r="T79">
            <v>228000</v>
          </cell>
        </row>
        <row r="80">
          <cell r="K80">
            <v>441830.14916442282</v>
          </cell>
          <cell r="M80">
            <v>21</v>
          </cell>
          <cell r="O80">
            <v>95454.545454545456</v>
          </cell>
          <cell r="S80">
            <v>100000</v>
          </cell>
          <cell r="T80">
            <v>161000</v>
          </cell>
        </row>
        <row r="81">
          <cell r="K81">
            <v>407561.65121378831</v>
          </cell>
          <cell r="M81">
            <v>18</v>
          </cell>
          <cell r="O81">
            <v>0</v>
          </cell>
          <cell r="S81">
            <v>100000</v>
          </cell>
          <cell r="T81">
            <v>115000</v>
          </cell>
        </row>
        <row r="82">
          <cell r="K82">
            <v>427376.17135207495</v>
          </cell>
          <cell r="M82">
            <v>23</v>
          </cell>
          <cell r="O82">
            <v>95833.333333333343</v>
          </cell>
          <cell r="S82">
            <v>100000</v>
          </cell>
          <cell r="T82">
            <v>138000</v>
          </cell>
        </row>
        <row r="83">
          <cell r="K83">
            <v>500000</v>
          </cell>
          <cell r="M83">
            <v>22</v>
          </cell>
          <cell r="O83">
            <v>91666.666666666657</v>
          </cell>
          <cell r="S83">
            <v>100000</v>
          </cell>
          <cell r="T83">
            <v>106000</v>
          </cell>
        </row>
        <row r="84">
          <cell r="K84">
            <v>0</v>
          </cell>
          <cell r="M84">
            <v>22</v>
          </cell>
          <cell r="O84">
            <v>91666.666666666657</v>
          </cell>
          <cell r="S84">
            <v>100000</v>
          </cell>
          <cell r="T84">
            <v>7000</v>
          </cell>
        </row>
        <row r="85">
          <cell r="K85">
            <v>458477.0698051948</v>
          </cell>
          <cell r="M85">
            <v>21</v>
          </cell>
          <cell r="O85">
            <v>0</v>
          </cell>
          <cell r="S85">
            <v>100000</v>
          </cell>
          <cell r="T85">
            <v>61000</v>
          </cell>
        </row>
        <row r="86">
          <cell r="K86">
            <v>0</v>
          </cell>
          <cell r="M86">
            <v>22</v>
          </cell>
          <cell r="O86">
            <v>91666.666666666657</v>
          </cell>
          <cell r="S86">
            <v>100000</v>
          </cell>
          <cell r="T86">
            <v>26000</v>
          </cell>
        </row>
        <row r="87">
          <cell r="K87">
            <v>0</v>
          </cell>
          <cell r="M87">
            <v>4</v>
          </cell>
          <cell r="O87">
            <v>0</v>
          </cell>
          <cell r="S87">
            <v>100000</v>
          </cell>
          <cell r="T87">
            <v>14000</v>
          </cell>
        </row>
        <row r="88">
          <cell r="K88">
            <v>0</v>
          </cell>
          <cell r="M88">
            <v>19</v>
          </cell>
          <cell r="O88">
            <v>0</v>
          </cell>
          <cell r="S88">
            <v>100000</v>
          </cell>
          <cell r="T88">
            <v>193000</v>
          </cell>
        </row>
        <row r="89">
          <cell r="K89">
            <v>0</v>
          </cell>
          <cell r="M89">
            <v>22</v>
          </cell>
          <cell r="O89">
            <v>100000</v>
          </cell>
          <cell r="S89">
            <v>100000</v>
          </cell>
          <cell r="T89">
            <v>124000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30E7-5B6C-46F1-9285-95875BCA99A0}">
  <sheetPr filterMode="1"/>
  <dimension ref="B1:U91"/>
  <sheetViews>
    <sheetView workbookViewId="0">
      <pane xSplit="5" ySplit="4" topLeftCell="L5" activePane="bottomRight" state="frozen"/>
      <selection pane="topRight" activeCell="F1" sqref="F1"/>
      <selection pane="bottomLeft" activeCell="A5" sqref="A5"/>
      <selection pane="bottomRight" activeCell="E102" sqref="E102"/>
    </sheetView>
  </sheetViews>
  <sheetFormatPr defaultRowHeight="15" x14ac:dyDescent="0.25"/>
  <cols>
    <col min="2" max="2" width="3.7109375" bestFit="1" customWidth="1"/>
    <col min="4" max="4" width="34.42578125" bestFit="1" customWidth="1"/>
    <col min="5" max="5" width="9.5703125" bestFit="1" customWidth="1"/>
    <col min="6" max="6" width="10.85546875" bestFit="1" customWidth="1"/>
    <col min="7" max="7" width="17.140625" bestFit="1" customWidth="1"/>
    <col min="8" max="9" width="8.28515625" bestFit="1" customWidth="1"/>
    <col min="10" max="10" width="7.28515625" bestFit="1" customWidth="1"/>
    <col min="11" max="11" width="16.42578125" bestFit="1" customWidth="1"/>
    <col min="12" max="12" width="7.140625" bestFit="1" customWidth="1"/>
    <col min="13" max="13" width="7" bestFit="1" customWidth="1"/>
    <col min="14" max="14" width="6" bestFit="1" customWidth="1"/>
    <col min="15" max="15" width="15.5703125" bestFit="1" customWidth="1"/>
    <col min="16" max="16" width="8.28515625" bestFit="1" customWidth="1"/>
    <col min="17" max="17" width="9" bestFit="1" customWidth="1"/>
    <col min="18" max="18" width="6" bestFit="1" customWidth="1"/>
    <col min="19" max="19" width="15" bestFit="1" customWidth="1"/>
    <col min="20" max="20" width="16.5703125" customWidth="1"/>
    <col min="21" max="21" width="22" customWidth="1"/>
  </cols>
  <sheetData>
    <row r="1" spans="2:21" ht="20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2:21" ht="15.75" thickBot="1" x14ac:dyDescent="0.3">
      <c r="B2" s="3"/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5.75" customHeight="1" thickBot="1" x14ac:dyDescent="0.3"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8">
        <v>300000</v>
      </c>
      <c r="H3" s="9" t="s">
        <v>6</v>
      </c>
      <c r="I3" s="10"/>
      <c r="J3" s="10"/>
      <c r="K3" s="8">
        <v>500000</v>
      </c>
      <c r="L3" s="9" t="s">
        <v>7</v>
      </c>
      <c r="M3" s="10"/>
      <c r="N3" s="10"/>
      <c r="O3" s="8">
        <v>100000</v>
      </c>
      <c r="P3" s="9" t="s">
        <v>8</v>
      </c>
      <c r="Q3" s="10"/>
      <c r="R3" s="10"/>
      <c r="S3" s="8">
        <v>100000</v>
      </c>
      <c r="T3" s="5" t="s">
        <v>9</v>
      </c>
      <c r="U3" s="11" t="s">
        <v>10</v>
      </c>
    </row>
    <row r="4" spans="2:21" ht="15.75" hidden="1" customHeight="1" thickBot="1" x14ac:dyDescent="0.3">
      <c r="B4" s="12"/>
      <c r="C4" s="12"/>
      <c r="D4" s="12"/>
      <c r="E4" s="13"/>
      <c r="F4" s="14" t="s">
        <v>11</v>
      </c>
      <c r="G4" s="14" t="s">
        <v>12</v>
      </c>
      <c r="H4" s="15" t="s">
        <v>13</v>
      </c>
      <c r="I4" s="16" t="s">
        <v>14</v>
      </c>
      <c r="J4" s="14" t="s">
        <v>11</v>
      </c>
      <c r="K4" s="14" t="s">
        <v>12</v>
      </c>
      <c r="L4" s="15" t="s">
        <v>13</v>
      </c>
      <c r="M4" s="16" t="s">
        <v>14</v>
      </c>
      <c r="N4" s="14" t="s">
        <v>11</v>
      </c>
      <c r="O4" s="14" t="s">
        <v>12</v>
      </c>
      <c r="P4" s="15" t="s">
        <v>13</v>
      </c>
      <c r="Q4" s="16" t="s">
        <v>14</v>
      </c>
      <c r="R4" s="14" t="s">
        <v>11</v>
      </c>
      <c r="S4" s="14" t="s">
        <v>12</v>
      </c>
      <c r="T4" s="12"/>
      <c r="U4" s="17"/>
    </row>
    <row r="5" spans="2:21" hidden="1" x14ac:dyDescent="0.25">
      <c r="B5" s="18">
        <v>1</v>
      </c>
      <c r="C5" s="19" t="s">
        <v>15</v>
      </c>
      <c r="D5" s="20" t="s">
        <v>16</v>
      </c>
      <c r="E5" s="21" t="s">
        <v>17</v>
      </c>
      <c r="F5" s="22">
        <v>0.88</v>
      </c>
      <c r="G5" s="23">
        <f>+IF(F5&lt;50%,0,IF(F5&gt;100%,1*G$3,F5*G$3))</f>
        <v>264000</v>
      </c>
      <c r="H5" s="24">
        <v>2405</v>
      </c>
      <c r="I5" s="23">
        <v>2340</v>
      </c>
      <c r="J5" s="25">
        <f>I5/H5</f>
        <v>0.97297297297297303</v>
      </c>
      <c r="K5" s="23">
        <f>+IF(J5&lt;80%,0,IF(J5&gt;100%,1*K$3,J5*K$3))</f>
        <v>486486.48648648651</v>
      </c>
      <c r="L5" s="23">
        <v>25</v>
      </c>
      <c r="M5" s="23">
        <v>25</v>
      </c>
      <c r="N5" s="25">
        <f>M5/L5</f>
        <v>1</v>
      </c>
      <c r="O5" s="23">
        <f>+IF(N5&lt;90%,0,IF(N5&gt;100%,1*O$3,N5*O$3))</f>
        <v>100000</v>
      </c>
      <c r="P5" s="24">
        <v>3423</v>
      </c>
      <c r="Q5" s="24">
        <v>3760</v>
      </c>
      <c r="R5" s="25">
        <f>Q5/P5</f>
        <v>1.0984516505988899</v>
      </c>
      <c r="S5" s="23">
        <f>+IF(R5&lt;80%,0,IF(R5&gt;100%,1*S$3,R5*S$3))</f>
        <v>100000</v>
      </c>
      <c r="T5" s="23">
        <v>179000</v>
      </c>
      <c r="U5" s="26">
        <f>G5+K5+O5+S5+T5</f>
        <v>1129486.4864864866</v>
      </c>
    </row>
    <row r="6" spans="2:21" hidden="1" x14ac:dyDescent="0.25">
      <c r="B6" s="27">
        <f>B5+1</f>
        <v>2</v>
      </c>
      <c r="C6" s="28" t="s">
        <v>15</v>
      </c>
      <c r="D6" s="29" t="s">
        <v>18</v>
      </c>
      <c r="E6" s="30" t="s">
        <v>17</v>
      </c>
      <c r="F6" s="31">
        <v>0.88</v>
      </c>
      <c r="G6" s="32">
        <f t="shared" ref="G6:G69" si="0">+IF(F6&lt;50%,0,IF(F6&gt;100%,1*G$3,F6*G$3))</f>
        <v>264000</v>
      </c>
      <c r="H6" s="32">
        <v>1556</v>
      </c>
      <c r="I6" s="32">
        <v>1545</v>
      </c>
      <c r="J6" s="31">
        <f t="shared" ref="J6:J69" si="1">I6/H6</f>
        <v>0.99293059125964012</v>
      </c>
      <c r="K6" s="32">
        <f t="shared" ref="K6:K69" si="2">+IF(J6&lt;80%,0,IF(J6&gt;100%,1*K$3,J6*K$3))</f>
        <v>496465.29562982003</v>
      </c>
      <c r="L6" s="33">
        <v>25</v>
      </c>
      <c r="M6" s="32">
        <v>25</v>
      </c>
      <c r="N6" s="31">
        <f t="shared" ref="N6:N70" si="3">M6/L6</f>
        <v>1</v>
      </c>
      <c r="O6" s="32">
        <f t="shared" ref="O6:O69" si="4">+IF(N6&lt;90%,0,IF(N6&gt;100%,1*O$3,N6*O$3))</f>
        <v>100000</v>
      </c>
      <c r="P6" s="32">
        <v>3423</v>
      </c>
      <c r="Q6" s="32">
        <v>3760</v>
      </c>
      <c r="R6" s="31">
        <f t="shared" ref="R6:R69" si="5">Q6/P6</f>
        <v>1.0984516505988899</v>
      </c>
      <c r="S6" s="32">
        <f t="shared" ref="S6:S69" si="6">+IF(R6&lt;80%,0,IF(R6&gt;100%,1*S$3,R6*S$3))</f>
        <v>100000</v>
      </c>
      <c r="T6" s="32">
        <v>99000</v>
      </c>
      <c r="U6" s="34">
        <f t="shared" ref="U6:U69" si="7">G6+K6+O6+S6+T6</f>
        <v>1059465.2956298201</v>
      </c>
    </row>
    <row r="7" spans="2:21" hidden="1" x14ac:dyDescent="0.25">
      <c r="B7" s="35">
        <f>B6+1</f>
        <v>3</v>
      </c>
      <c r="C7" s="28" t="s">
        <v>19</v>
      </c>
      <c r="D7" s="29" t="s">
        <v>20</v>
      </c>
      <c r="E7" s="30" t="s">
        <v>17</v>
      </c>
      <c r="F7" s="31">
        <v>0.88</v>
      </c>
      <c r="G7" s="32">
        <f t="shared" si="0"/>
        <v>264000</v>
      </c>
      <c r="H7" s="32">
        <v>1454</v>
      </c>
      <c r="I7" s="32">
        <v>839</v>
      </c>
      <c r="J7" s="31">
        <f t="shared" si="1"/>
        <v>0.57702888583218703</v>
      </c>
      <c r="K7" s="32">
        <f t="shared" si="2"/>
        <v>0</v>
      </c>
      <c r="L7" s="32">
        <v>24</v>
      </c>
      <c r="M7" s="32">
        <v>16</v>
      </c>
      <c r="N7" s="31">
        <f t="shared" si="3"/>
        <v>0.66666666666666663</v>
      </c>
      <c r="O7" s="32">
        <f t="shared" si="4"/>
        <v>0</v>
      </c>
      <c r="P7" s="32">
        <v>9485</v>
      </c>
      <c r="Q7" s="32">
        <v>10280</v>
      </c>
      <c r="R7" s="31">
        <f t="shared" si="5"/>
        <v>1.0838165524512389</v>
      </c>
      <c r="S7" s="32">
        <f t="shared" si="6"/>
        <v>100000</v>
      </c>
      <c r="T7" s="32">
        <v>56000</v>
      </c>
      <c r="U7" s="34">
        <f t="shared" si="7"/>
        <v>420000</v>
      </c>
    </row>
    <row r="8" spans="2:21" hidden="1" x14ac:dyDescent="0.25">
      <c r="B8" s="27">
        <f>B7+1</f>
        <v>4</v>
      </c>
      <c r="C8" s="36" t="s">
        <v>19</v>
      </c>
      <c r="D8" s="37" t="s">
        <v>21</v>
      </c>
      <c r="E8" s="36" t="s">
        <v>17</v>
      </c>
      <c r="F8" s="31">
        <v>0.75</v>
      </c>
      <c r="G8" s="32">
        <f t="shared" si="0"/>
        <v>225000</v>
      </c>
      <c r="H8" s="32">
        <v>1334</v>
      </c>
      <c r="I8" s="32">
        <v>1215</v>
      </c>
      <c r="J8" s="31">
        <f t="shared" si="1"/>
        <v>0.91079460269865065</v>
      </c>
      <c r="K8" s="32">
        <f t="shared" si="2"/>
        <v>455397.30134932534</v>
      </c>
      <c r="L8" s="32">
        <v>24</v>
      </c>
      <c r="M8" s="32">
        <v>20</v>
      </c>
      <c r="N8" s="31">
        <f t="shared" si="3"/>
        <v>0.83333333333333337</v>
      </c>
      <c r="O8" s="32">
        <f t="shared" si="4"/>
        <v>0</v>
      </c>
      <c r="P8" s="32">
        <v>9485</v>
      </c>
      <c r="Q8" s="32">
        <v>10280</v>
      </c>
      <c r="R8" s="31">
        <f t="shared" si="5"/>
        <v>1.0838165524512389</v>
      </c>
      <c r="S8" s="32">
        <f t="shared" si="6"/>
        <v>100000</v>
      </c>
      <c r="T8" s="32">
        <v>12000</v>
      </c>
      <c r="U8" s="34">
        <f t="shared" si="7"/>
        <v>792397.30134932534</v>
      </c>
    </row>
    <row r="9" spans="2:21" hidden="1" x14ac:dyDescent="0.25">
      <c r="B9" s="27">
        <f t="shared" ref="B9:B41" si="8">B8+1</f>
        <v>5</v>
      </c>
      <c r="C9" s="38" t="s">
        <v>19</v>
      </c>
      <c r="D9" s="37" t="s">
        <v>22</v>
      </c>
      <c r="E9" s="36" t="s">
        <v>17</v>
      </c>
      <c r="F9" s="31">
        <v>0.75</v>
      </c>
      <c r="G9" s="32">
        <f t="shared" si="0"/>
        <v>225000</v>
      </c>
      <c r="H9" s="32">
        <v>1268</v>
      </c>
      <c r="I9" s="32">
        <v>1036</v>
      </c>
      <c r="J9" s="31">
        <f t="shared" si="1"/>
        <v>0.81703470031545744</v>
      </c>
      <c r="K9" s="32">
        <f t="shared" si="2"/>
        <v>408517.35015772871</v>
      </c>
      <c r="L9" s="32">
        <v>24</v>
      </c>
      <c r="M9" s="32">
        <v>23</v>
      </c>
      <c r="N9" s="31">
        <f t="shared" si="3"/>
        <v>0.95833333333333337</v>
      </c>
      <c r="O9" s="32">
        <f t="shared" si="4"/>
        <v>95833.333333333343</v>
      </c>
      <c r="P9" s="32">
        <v>9485</v>
      </c>
      <c r="Q9" s="32">
        <v>10280</v>
      </c>
      <c r="R9" s="31">
        <f t="shared" si="5"/>
        <v>1.0838165524512389</v>
      </c>
      <c r="S9" s="32">
        <f t="shared" si="6"/>
        <v>100000</v>
      </c>
      <c r="T9" s="32">
        <v>63000</v>
      </c>
      <c r="U9" s="34">
        <f t="shared" si="7"/>
        <v>892350.68349106202</v>
      </c>
    </row>
    <row r="10" spans="2:21" hidden="1" x14ac:dyDescent="0.25">
      <c r="B10" s="27">
        <f t="shared" si="8"/>
        <v>6</v>
      </c>
      <c r="C10" s="39" t="s">
        <v>23</v>
      </c>
      <c r="D10" s="29" t="s">
        <v>24</v>
      </c>
      <c r="E10" s="30" t="s">
        <v>17</v>
      </c>
      <c r="F10" s="40">
        <v>0</v>
      </c>
      <c r="G10" s="32">
        <f t="shared" si="0"/>
        <v>0</v>
      </c>
      <c r="H10" s="32">
        <v>0</v>
      </c>
      <c r="I10" s="32">
        <v>490</v>
      </c>
      <c r="J10" s="31">
        <v>0</v>
      </c>
      <c r="K10" s="32">
        <f t="shared" si="2"/>
        <v>0</v>
      </c>
      <c r="L10" s="32">
        <v>25</v>
      </c>
      <c r="M10" s="32">
        <v>22</v>
      </c>
      <c r="N10" s="31">
        <f t="shared" si="3"/>
        <v>0.88</v>
      </c>
      <c r="O10" s="32">
        <f t="shared" si="4"/>
        <v>0</v>
      </c>
      <c r="P10" s="32">
        <v>0</v>
      </c>
      <c r="Q10" s="32"/>
      <c r="R10" s="31">
        <v>0</v>
      </c>
      <c r="S10" s="32">
        <f t="shared" si="6"/>
        <v>0</v>
      </c>
      <c r="T10" s="32">
        <v>0</v>
      </c>
      <c r="U10" s="34">
        <f t="shared" si="7"/>
        <v>0</v>
      </c>
    </row>
    <row r="11" spans="2:21" hidden="1" x14ac:dyDescent="0.25">
      <c r="B11" s="27">
        <f t="shared" si="8"/>
        <v>7</v>
      </c>
      <c r="C11" s="28" t="s">
        <v>23</v>
      </c>
      <c r="D11" s="29" t="s">
        <v>25</v>
      </c>
      <c r="E11" s="30" t="s">
        <v>17</v>
      </c>
      <c r="F11" s="31">
        <v>0.88</v>
      </c>
      <c r="G11" s="32">
        <f t="shared" si="0"/>
        <v>264000</v>
      </c>
      <c r="H11" s="32">
        <v>760</v>
      </c>
      <c r="I11" s="32">
        <v>842</v>
      </c>
      <c r="J11" s="31">
        <f t="shared" si="1"/>
        <v>1.1078947368421053</v>
      </c>
      <c r="K11" s="32">
        <f t="shared" si="2"/>
        <v>500000</v>
      </c>
      <c r="L11" s="32">
        <v>25</v>
      </c>
      <c r="M11" s="32">
        <v>26</v>
      </c>
      <c r="N11" s="31">
        <f t="shared" si="3"/>
        <v>1.04</v>
      </c>
      <c r="O11" s="32">
        <f t="shared" si="4"/>
        <v>100000</v>
      </c>
      <c r="P11" s="32">
        <v>7314</v>
      </c>
      <c r="Q11" s="32">
        <v>7080</v>
      </c>
      <c r="R11" s="31">
        <f t="shared" si="5"/>
        <v>0.96800656275635766</v>
      </c>
      <c r="S11" s="32">
        <f t="shared" si="6"/>
        <v>96800.65627563576</v>
      </c>
      <c r="T11" s="32">
        <v>352000</v>
      </c>
      <c r="U11" s="34">
        <f t="shared" si="7"/>
        <v>1312800.6562756358</v>
      </c>
    </row>
    <row r="12" spans="2:21" hidden="1" x14ac:dyDescent="0.25">
      <c r="B12" s="27">
        <f t="shared" si="8"/>
        <v>8</v>
      </c>
      <c r="C12" s="28" t="s">
        <v>23</v>
      </c>
      <c r="D12" s="41" t="s">
        <v>26</v>
      </c>
      <c r="E12" s="30" t="s">
        <v>17</v>
      </c>
      <c r="F12" s="31">
        <v>0.88</v>
      </c>
      <c r="G12" s="32">
        <f t="shared" si="0"/>
        <v>264000</v>
      </c>
      <c r="H12" s="32">
        <v>779</v>
      </c>
      <c r="I12" s="32">
        <v>919</v>
      </c>
      <c r="J12" s="31">
        <f t="shared" si="1"/>
        <v>1.1797175866495506</v>
      </c>
      <c r="K12" s="32">
        <f t="shared" si="2"/>
        <v>500000</v>
      </c>
      <c r="L12" s="32">
        <v>25</v>
      </c>
      <c r="M12" s="32">
        <v>26</v>
      </c>
      <c r="N12" s="31">
        <f t="shared" si="3"/>
        <v>1.04</v>
      </c>
      <c r="O12" s="32">
        <f t="shared" si="4"/>
        <v>100000</v>
      </c>
      <c r="P12" s="32">
        <v>7314</v>
      </c>
      <c r="Q12" s="32">
        <v>7080</v>
      </c>
      <c r="R12" s="31">
        <f t="shared" si="5"/>
        <v>0.96800656275635766</v>
      </c>
      <c r="S12" s="32">
        <f t="shared" si="6"/>
        <v>96800.65627563576</v>
      </c>
      <c r="T12" s="32">
        <v>50000</v>
      </c>
      <c r="U12" s="34">
        <f t="shared" si="7"/>
        <v>1010800.6562756358</v>
      </c>
    </row>
    <row r="13" spans="2:21" hidden="1" x14ac:dyDescent="0.25">
      <c r="B13" s="27">
        <f t="shared" si="8"/>
        <v>9</v>
      </c>
      <c r="C13" s="28" t="s">
        <v>27</v>
      </c>
      <c r="D13" s="42" t="s">
        <v>28</v>
      </c>
      <c r="E13" s="36" t="s">
        <v>17</v>
      </c>
      <c r="F13" s="31">
        <v>0.83</v>
      </c>
      <c r="G13" s="32">
        <f t="shared" si="0"/>
        <v>249000</v>
      </c>
      <c r="H13" s="32">
        <v>1718</v>
      </c>
      <c r="I13" s="32">
        <v>1713</v>
      </c>
      <c r="J13" s="31">
        <f t="shared" si="1"/>
        <v>0.99708963911525028</v>
      </c>
      <c r="K13" s="32">
        <f t="shared" si="2"/>
        <v>498544.81955762516</v>
      </c>
      <c r="L13" s="32">
        <v>24</v>
      </c>
      <c r="M13" s="32">
        <v>24</v>
      </c>
      <c r="N13" s="31">
        <f t="shared" si="3"/>
        <v>1</v>
      </c>
      <c r="O13" s="32">
        <f t="shared" si="4"/>
        <v>100000</v>
      </c>
      <c r="P13" s="32">
        <v>6440</v>
      </c>
      <c r="Q13" s="32">
        <v>6601</v>
      </c>
      <c r="R13" s="31">
        <f t="shared" si="5"/>
        <v>1.0249999999999999</v>
      </c>
      <c r="S13" s="32">
        <f t="shared" si="6"/>
        <v>100000</v>
      </c>
      <c r="T13" s="32">
        <v>204000</v>
      </c>
      <c r="U13" s="34">
        <f t="shared" si="7"/>
        <v>1151544.8195576251</v>
      </c>
    </row>
    <row r="14" spans="2:21" hidden="1" x14ac:dyDescent="0.25">
      <c r="B14" s="27">
        <f t="shared" si="8"/>
        <v>10</v>
      </c>
      <c r="C14" s="28" t="s">
        <v>27</v>
      </c>
      <c r="D14" s="41" t="s">
        <v>29</v>
      </c>
      <c r="E14" s="30" t="s">
        <v>17</v>
      </c>
      <c r="F14" s="31">
        <v>0.88</v>
      </c>
      <c r="G14" s="32">
        <f t="shared" si="0"/>
        <v>264000</v>
      </c>
      <c r="H14" s="32">
        <v>1462</v>
      </c>
      <c r="I14" s="32">
        <v>1396</v>
      </c>
      <c r="J14" s="31">
        <f t="shared" si="1"/>
        <v>0.95485636114911077</v>
      </c>
      <c r="K14" s="32">
        <f t="shared" si="2"/>
        <v>477428.18057455536</v>
      </c>
      <c r="L14" s="32">
        <v>24</v>
      </c>
      <c r="M14" s="32">
        <v>24</v>
      </c>
      <c r="N14" s="31">
        <f t="shared" si="3"/>
        <v>1</v>
      </c>
      <c r="O14" s="32">
        <f t="shared" si="4"/>
        <v>100000</v>
      </c>
      <c r="P14" s="32">
        <v>6440</v>
      </c>
      <c r="Q14" s="32">
        <v>6601</v>
      </c>
      <c r="R14" s="31">
        <f t="shared" si="5"/>
        <v>1.0249999999999999</v>
      </c>
      <c r="S14" s="32">
        <f t="shared" si="6"/>
        <v>100000</v>
      </c>
      <c r="T14" s="32">
        <v>159000</v>
      </c>
      <c r="U14" s="34">
        <f t="shared" si="7"/>
        <v>1100428.1805745554</v>
      </c>
    </row>
    <row r="15" spans="2:21" hidden="1" x14ac:dyDescent="0.25">
      <c r="B15" s="27">
        <f t="shared" si="8"/>
        <v>11</v>
      </c>
      <c r="C15" s="38" t="s">
        <v>27</v>
      </c>
      <c r="D15" s="37" t="s">
        <v>30</v>
      </c>
      <c r="E15" s="36" t="s">
        <v>17</v>
      </c>
      <c r="F15" s="31">
        <v>0.88</v>
      </c>
      <c r="G15" s="32">
        <f t="shared" si="0"/>
        <v>264000</v>
      </c>
      <c r="H15" s="32">
        <v>1502</v>
      </c>
      <c r="I15" s="32">
        <v>1430</v>
      </c>
      <c r="J15" s="31">
        <f t="shared" si="1"/>
        <v>0.95206391478029295</v>
      </c>
      <c r="K15" s="32">
        <f t="shared" si="2"/>
        <v>476031.9573901465</v>
      </c>
      <c r="L15" s="32">
        <v>24</v>
      </c>
      <c r="M15" s="32">
        <v>24</v>
      </c>
      <c r="N15" s="31">
        <f t="shared" si="3"/>
        <v>1</v>
      </c>
      <c r="O15" s="32">
        <f t="shared" si="4"/>
        <v>100000</v>
      </c>
      <c r="P15" s="32">
        <v>6440</v>
      </c>
      <c r="Q15" s="32">
        <v>6601</v>
      </c>
      <c r="R15" s="31">
        <f t="shared" si="5"/>
        <v>1.0249999999999999</v>
      </c>
      <c r="S15" s="32">
        <f t="shared" si="6"/>
        <v>100000</v>
      </c>
      <c r="T15" s="32">
        <v>165000</v>
      </c>
      <c r="U15" s="34">
        <f t="shared" si="7"/>
        <v>1105031.9573901466</v>
      </c>
    </row>
    <row r="16" spans="2:21" hidden="1" x14ac:dyDescent="0.25">
      <c r="B16" s="27">
        <f t="shared" si="8"/>
        <v>12</v>
      </c>
      <c r="C16" s="28" t="s">
        <v>31</v>
      </c>
      <c r="D16" s="42" t="s">
        <v>32</v>
      </c>
      <c r="E16" s="36" t="s">
        <v>17</v>
      </c>
      <c r="F16" s="31">
        <v>0.75</v>
      </c>
      <c r="G16" s="32">
        <f t="shared" si="0"/>
        <v>225000</v>
      </c>
      <c r="H16" s="32">
        <v>2084</v>
      </c>
      <c r="I16" s="32">
        <v>1884</v>
      </c>
      <c r="J16" s="31">
        <f t="shared" si="1"/>
        <v>0.90403071017274472</v>
      </c>
      <c r="K16" s="32">
        <f t="shared" si="2"/>
        <v>452015.35508637235</v>
      </c>
      <c r="L16" s="32">
        <v>25</v>
      </c>
      <c r="M16" s="32">
        <v>25</v>
      </c>
      <c r="N16" s="31">
        <f t="shared" si="3"/>
        <v>1</v>
      </c>
      <c r="O16" s="32">
        <f t="shared" si="4"/>
        <v>100000</v>
      </c>
      <c r="P16" s="32">
        <v>2041</v>
      </c>
      <c r="Q16" s="32">
        <v>2366</v>
      </c>
      <c r="R16" s="31">
        <f t="shared" si="5"/>
        <v>1.1592356687898089</v>
      </c>
      <c r="S16" s="32">
        <f t="shared" si="6"/>
        <v>100000</v>
      </c>
      <c r="T16" s="32">
        <v>117000</v>
      </c>
      <c r="U16" s="34">
        <f t="shared" si="7"/>
        <v>994015.35508637235</v>
      </c>
    </row>
    <row r="17" spans="2:21" hidden="1" x14ac:dyDescent="0.25">
      <c r="B17" s="27">
        <f t="shared" si="8"/>
        <v>13</v>
      </c>
      <c r="C17" s="36" t="s">
        <v>33</v>
      </c>
      <c r="D17" s="29" t="s">
        <v>34</v>
      </c>
      <c r="E17" s="30" t="s">
        <v>17</v>
      </c>
      <c r="F17" s="31">
        <v>0.75</v>
      </c>
      <c r="G17" s="32">
        <f t="shared" si="0"/>
        <v>225000</v>
      </c>
      <c r="H17" s="32">
        <v>1690</v>
      </c>
      <c r="I17" s="32">
        <v>1265</v>
      </c>
      <c r="J17" s="31">
        <f t="shared" si="1"/>
        <v>0.74852071005917165</v>
      </c>
      <c r="K17" s="32">
        <f t="shared" si="2"/>
        <v>0</v>
      </c>
      <c r="L17" s="32">
        <v>25</v>
      </c>
      <c r="M17" s="32">
        <v>25</v>
      </c>
      <c r="N17" s="31">
        <f t="shared" si="3"/>
        <v>1</v>
      </c>
      <c r="O17" s="32">
        <f t="shared" si="4"/>
        <v>100000</v>
      </c>
      <c r="P17" s="32">
        <v>2777</v>
      </c>
      <c r="Q17" s="32">
        <v>3112</v>
      </c>
      <c r="R17" s="31">
        <f t="shared" si="5"/>
        <v>1.1206337774576882</v>
      </c>
      <c r="S17" s="32">
        <f t="shared" si="6"/>
        <v>100000</v>
      </c>
      <c r="T17" s="32">
        <v>53000</v>
      </c>
      <c r="U17" s="34">
        <f t="shared" si="7"/>
        <v>478000</v>
      </c>
    </row>
    <row r="18" spans="2:21" hidden="1" x14ac:dyDescent="0.25">
      <c r="B18" s="27">
        <f t="shared" si="8"/>
        <v>14</v>
      </c>
      <c r="C18" s="28" t="s">
        <v>35</v>
      </c>
      <c r="D18" s="43" t="s">
        <v>36</v>
      </c>
      <c r="E18" s="36" t="s">
        <v>17</v>
      </c>
      <c r="F18" s="31">
        <v>0.75</v>
      </c>
      <c r="G18" s="32">
        <f t="shared" si="0"/>
        <v>225000</v>
      </c>
      <c r="H18" s="32">
        <f>(1176/25)*23</f>
        <v>1081.92</v>
      </c>
      <c r="I18" s="32">
        <v>1075</v>
      </c>
      <c r="J18" s="31">
        <f t="shared" si="1"/>
        <v>0.9936039633244601</v>
      </c>
      <c r="K18" s="32">
        <f t="shared" si="2"/>
        <v>496801.98166223004</v>
      </c>
      <c r="L18" s="32">
        <v>24</v>
      </c>
      <c r="M18" s="32">
        <v>21</v>
      </c>
      <c r="N18" s="31">
        <f t="shared" si="3"/>
        <v>0.875</v>
      </c>
      <c r="O18" s="32">
        <f t="shared" si="4"/>
        <v>0</v>
      </c>
      <c r="P18" s="32">
        <v>2639</v>
      </c>
      <c r="Q18" s="32">
        <v>2760</v>
      </c>
      <c r="R18" s="31">
        <f t="shared" si="5"/>
        <v>1.0458507010231148</v>
      </c>
      <c r="S18" s="32">
        <f t="shared" si="6"/>
        <v>100000</v>
      </c>
      <c r="T18" s="32">
        <v>347000</v>
      </c>
      <c r="U18" s="34">
        <f t="shared" si="7"/>
        <v>1168801.9816622301</v>
      </c>
    </row>
    <row r="19" spans="2:21" hidden="1" x14ac:dyDescent="0.25">
      <c r="B19" s="27">
        <f t="shared" si="8"/>
        <v>15</v>
      </c>
      <c r="C19" s="28" t="s">
        <v>35</v>
      </c>
      <c r="D19" s="42" t="s">
        <v>37</v>
      </c>
      <c r="E19" s="36" t="s">
        <v>17</v>
      </c>
      <c r="F19" s="31">
        <v>0.88</v>
      </c>
      <c r="G19" s="32">
        <f t="shared" si="0"/>
        <v>264000</v>
      </c>
      <c r="H19" s="32">
        <v>889</v>
      </c>
      <c r="I19" s="32">
        <v>1014</v>
      </c>
      <c r="J19" s="31">
        <f t="shared" si="1"/>
        <v>1.140607424071991</v>
      </c>
      <c r="K19" s="32">
        <f t="shared" si="2"/>
        <v>500000</v>
      </c>
      <c r="L19" s="32">
        <v>24</v>
      </c>
      <c r="M19" s="32">
        <v>22</v>
      </c>
      <c r="N19" s="31">
        <f t="shared" si="3"/>
        <v>0.91666666666666663</v>
      </c>
      <c r="O19" s="32">
        <f t="shared" si="4"/>
        <v>91666.666666666657</v>
      </c>
      <c r="P19" s="32">
        <v>2639</v>
      </c>
      <c r="Q19" s="32">
        <v>2760</v>
      </c>
      <c r="R19" s="31">
        <f t="shared" si="5"/>
        <v>1.0458507010231148</v>
      </c>
      <c r="S19" s="32">
        <f t="shared" si="6"/>
        <v>100000</v>
      </c>
      <c r="T19" s="32">
        <v>62000</v>
      </c>
      <c r="U19" s="34">
        <f t="shared" si="7"/>
        <v>1017666.6666666666</v>
      </c>
    </row>
    <row r="20" spans="2:21" hidden="1" x14ac:dyDescent="0.25">
      <c r="B20" s="27">
        <f t="shared" si="8"/>
        <v>16</v>
      </c>
      <c r="C20" s="28" t="s">
        <v>38</v>
      </c>
      <c r="D20" s="29" t="s">
        <v>39</v>
      </c>
      <c r="E20" s="30" t="s">
        <v>17</v>
      </c>
      <c r="F20" s="31">
        <v>0.75</v>
      </c>
      <c r="G20" s="32">
        <f t="shared" si="0"/>
        <v>225000</v>
      </c>
      <c r="H20" s="32">
        <v>1286</v>
      </c>
      <c r="I20" s="32">
        <v>1371</v>
      </c>
      <c r="J20" s="31">
        <f t="shared" si="1"/>
        <v>1.0660964230171073</v>
      </c>
      <c r="K20" s="32">
        <f t="shared" si="2"/>
        <v>500000</v>
      </c>
      <c r="L20" s="32">
        <v>25</v>
      </c>
      <c r="M20" s="32">
        <v>25</v>
      </c>
      <c r="N20" s="31">
        <f t="shared" si="3"/>
        <v>1</v>
      </c>
      <c r="O20" s="32">
        <f t="shared" si="4"/>
        <v>100000</v>
      </c>
      <c r="P20" s="32">
        <v>4746</v>
      </c>
      <c r="Q20" s="32">
        <v>5153</v>
      </c>
      <c r="R20" s="31">
        <f t="shared" si="5"/>
        <v>1.0857564264643911</v>
      </c>
      <c r="S20" s="32">
        <f t="shared" si="6"/>
        <v>100000</v>
      </c>
      <c r="T20" s="32">
        <v>150000</v>
      </c>
      <c r="U20" s="34">
        <f t="shared" si="7"/>
        <v>1075000</v>
      </c>
    </row>
    <row r="21" spans="2:21" hidden="1" x14ac:dyDescent="0.25">
      <c r="B21" s="27">
        <f t="shared" si="8"/>
        <v>17</v>
      </c>
      <c r="C21" s="39" t="s">
        <v>40</v>
      </c>
      <c r="D21" s="29" t="s">
        <v>41</v>
      </c>
      <c r="E21" s="30" t="s">
        <v>17</v>
      </c>
      <c r="F21" s="31">
        <v>0.75</v>
      </c>
      <c r="G21" s="32">
        <f t="shared" si="0"/>
        <v>225000</v>
      </c>
      <c r="H21" s="32">
        <v>1464</v>
      </c>
      <c r="I21" s="44">
        <v>79</v>
      </c>
      <c r="J21" s="31">
        <f t="shared" si="1"/>
        <v>5.3961748633879779E-2</v>
      </c>
      <c r="K21" s="32">
        <f t="shared" si="2"/>
        <v>0</v>
      </c>
      <c r="L21" s="32">
        <v>24</v>
      </c>
      <c r="M21" s="32">
        <v>10</v>
      </c>
      <c r="N21" s="31">
        <f t="shared" si="3"/>
        <v>0.41666666666666669</v>
      </c>
      <c r="O21" s="32">
        <f t="shared" si="4"/>
        <v>0</v>
      </c>
      <c r="P21" s="32">
        <v>3288</v>
      </c>
      <c r="Q21" s="32">
        <v>3076</v>
      </c>
      <c r="R21" s="31">
        <f t="shared" si="5"/>
        <v>0.93552311435523117</v>
      </c>
      <c r="S21" s="32">
        <f t="shared" si="6"/>
        <v>93552.311435523123</v>
      </c>
      <c r="T21" s="32">
        <v>2000</v>
      </c>
      <c r="U21" s="34">
        <f t="shared" si="7"/>
        <v>320552.31143552309</v>
      </c>
    </row>
    <row r="22" spans="2:21" hidden="1" x14ac:dyDescent="0.25">
      <c r="B22" s="27">
        <f t="shared" si="8"/>
        <v>18</v>
      </c>
      <c r="C22" s="39" t="s">
        <v>42</v>
      </c>
      <c r="D22" s="29" t="s">
        <v>43</v>
      </c>
      <c r="E22" s="30" t="s">
        <v>17</v>
      </c>
      <c r="F22" s="31">
        <v>0.88</v>
      </c>
      <c r="G22" s="32">
        <f t="shared" si="0"/>
        <v>264000</v>
      </c>
      <c r="H22" s="32">
        <v>972</v>
      </c>
      <c r="I22" s="44">
        <v>953</v>
      </c>
      <c r="J22" s="31">
        <f t="shared" si="1"/>
        <v>0.98045267489711929</v>
      </c>
      <c r="K22" s="32">
        <f t="shared" si="2"/>
        <v>490226.33744855964</v>
      </c>
      <c r="L22" s="32">
        <v>25</v>
      </c>
      <c r="M22" s="32">
        <v>22</v>
      </c>
      <c r="N22" s="31">
        <f t="shared" si="3"/>
        <v>0.88</v>
      </c>
      <c r="O22" s="32">
        <f t="shared" si="4"/>
        <v>0</v>
      </c>
      <c r="P22" s="32">
        <v>1615</v>
      </c>
      <c r="Q22" s="32">
        <v>956</v>
      </c>
      <c r="R22" s="31">
        <f t="shared" si="5"/>
        <v>0.59195046439628485</v>
      </c>
      <c r="S22" s="32">
        <f t="shared" si="6"/>
        <v>0</v>
      </c>
      <c r="T22" s="32">
        <v>47000</v>
      </c>
      <c r="U22" s="34">
        <f t="shared" si="7"/>
        <v>801226.3374485597</v>
      </c>
    </row>
    <row r="23" spans="2:21" hidden="1" x14ac:dyDescent="0.25">
      <c r="B23" s="27">
        <f t="shared" si="8"/>
        <v>19</v>
      </c>
      <c r="C23" s="36" t="s">
        <v>44</v>
      </c>
      <c r="D23" s="37" t="s">
        <v>45</v>
      </c>
      <c r="E23" s="36" t="s">
        <v>17</v>
      </c>
      <c r="F23" s="31">
        <v>0.88</v>
      </c>
      <c r="G23" s="32">
        <f t="shared" si="0"/>
        <v>264000</v>
      </c>
      <c r="H23" s="32">
        <v>1614</v>
      </c>
      <c r="I23" s="32">
        <v>1554</v>
      </c>
      <c r="J23" s="31">
        <f t="shared" si="1"/>
        <v>0.96282527881040891</v>
      </c>
      <c r="K23" s="32">
        <f t="shared" si="2"/>
        <v>481412.63940520445</v>
      </c>
      <c r="L23" s="32">
        <v>24</v>
      </c>
      <c r="M23" s="32">
        <v>22</v>
      </c>
      <c r="N23" s="31">
        <f t="shared" si="3"/>
        <v>0.91666666666666663</v>
      </c>
      <c r="O23" s="32">
        <f t="shared" si="4"/>
        <v>91666.666666666657</v>
      </c>
      <c r="P23" s="32">
        <v>1877</v>
      </c>
      <c r="Q23" s="32">
        <v>1762</v>
      </c>
      <c r="R23" s="31">
        <f t="shared" si="5"/>
        <v>0.93873201917954185</v>
      </c>
      <c r="S23" s="32">
        <f t="shared" si="6"/>
        <v>93873.201917954182</v>
      </c>
      <c r="T23" s="32">
        <v>22000</v>
      </c>
      <c r="U23" s="34">
        <f t="shared" si="7"/>
        <v>952952.50798982522</v>
      </c>
    </row>
    <row r="24" spans="2:21" hidden="1" x14ac:dyDescent="0.25">
      <c r="B24" s="27">
        <f t="shared" si="8"/>
        <v>20</v>
      </c>
      <c r="C24" s="36" t="s">
        <v>44</v>
      </c>
      <c r="D24" s="37" t="s">
        <v>46</v>
      </c>
      <c r="E24" s="36" t="s">
        <v>17</v>
      </c>
      <c r="F24" s="31">
        <v>0.88</v>
      </c>
      <c r="G24" s="32">
        <f t="shared" si="0"/>
        <v>264000</v>
      </c>
      <c r="H24" s="32">
        <v>1764</v>
      </c>
      <c r="I24" s="32">
        <v>1071</v>
      </c>
      <c r="J24" s="31">
        <f t="shared" si="1"/>
        <v>0.6071428571428571</v>
      </c>
      <c r="K24" s="32">
        <f t="shared" si="2"/>
        <v>0</v>
      </c>
      <c r="L24" s="32">
        <v>24</v>
      </c>
      <c r="M24" s="32">
        <v>21</v>
      </c>
      <c r="N24" s="31">
        <f t="shared" si="3"/>
        <v>0.875</v>
      </c>
      <c r="O24" s="32">
        <f t="shared" si="4"/>
        <v>0</v>
      </c>
      <c r="P24" s="32">
        <v>1877</v>
      </c>
      <c r="Q24" s="32">
        <v>1762</v>
      </c>
      <c r="R24" s="31">
        <f t="shared" si="5"/>
        <v>0.93873201917954185</v>
      </c>
      <c r="S24" s="32">
        <f t="shared" si="6"/>
        <v>93873.201917954182</v>
      </c>
      <c r="T24" s="32">
        <v>3000</v>
      </c>
      <c r="U24" s="34">
        <f t="shared" si="7"/>
        <v>360873.2019179542</v>
      </c>
    </row>
    <row r="25" spans="2:21" hidden="1" x14ac:dyDescent="0.25">
      <c r="B25" s="27">
        <f t="shared" si="8"/>
        <v>21</v>
      </c>
      <c r="C25" s="36" t="s">
        <v>44</v>
      </c>
      <c r="D25" s="37" t="s">
        <v>47</v>
      </c>
      <c r="E25" s="36" t="s">
        <v>17</v>
      </c>
      <c r="F25" s="31">
        <v>0.88</v>
      </c>
      <c r="G25" s="32">
        <f t="shared" si="0"/>
        <v>264000</v>
      </c>
      <c r="H25" s="32">
        <v>605</v>
      </c>
      <c r="I25" s="32">
        <v>458</v>
      </c>
      <c r="J25" s="31">
        <f t="shared" si="1"/>
        <v>0.75702479338842976</v>
      </c>
      <c r="K25" s="32">
        <f t="shared" si="2"/>
        <v>0</v>
      </c>
      <c r="L25" s="32">
        <v>24</v>
      </c>
      <c r="M25" s="32">
        <v>21</v>
      </c>
      <c r="N25" s="31">
        <f t="shared" si="3"/>
        <v>0.875</v>
      </c>
      <c r="O25" s="32">
        <f t="shared" si="4"/>
        <v>0</v>
      </c>
      <c r="P25" s="32">
        <v>1877</v>
      </c>
      <c r="Q25" s="32">
        <v>1762</v>
      </c>
      <c r="R25" s="31">
        <f t="shared" si="5"/>
        <v>0.93873201917954185</v>
      </c>
      <c r="S25" s="32">
        <f t="shared" si="6"/>
        <v>93873.201917954182</v>
      </c>
      <c r="T25" s="32">
        <v>8000</v>
      </c>
      <c r="U25" s="34">
        <f t="shared" si="7"/>
        <v>365873.2019179542</v>
      </c>
    </row>
    <row r="26" spans="2:21" hidden="1" x14ac:dyDescent="0.25">
      <c r="B26" s="27">
        <f t="shared" si="8"/>
        <v>22</v>
      </c>
      <c r="C26" s="36" t="s">
        <v>48</v>
      </c>
      <c r="D26" s="37" t="s">
        <v>49</v>
      </c>
      <c r="E26" s="36" t="s">
        <v>17</v>
      </c>
      <c r="F26" s="31">
        <v>0.88</v>
      </c>
      <c r="G26" s="32">
        <f t="shared" si="0"/>
        <v>264000</v>
      </c>
      <c r="H26" s="32">
        <v>1478</v>
      </c>
      <c r="I26" s="32">
        <v>1402</v>
      </c>
      <c r="J26" s="31">
        <f t="shared" si="1"/>
        <v>0.94857916102841677</v>
      </c>
      <c r="K26" s="32">
        <f t="shared" si="2"/>
        <v>474289.58051420841</v>
      </c>
      <c r="L26" s="32">
        <v>24</v>
      </c>
      <c r="M26" s="32">
        <v>24</v>
      </c>
      <c r="N26" s="31">
        <f t="shared" si="3"/>
        <v>1</v>
      </c>
      <c r="O26" s="32">
        <f t="shared" si="4"/>
        <v>100000</v>
      </c>
      <c r="P26" s="32">
        <v>3014</v>
      </c>
      <c r="Q26" s="32">
        <v>2640</v>
      </c>
      <c r="R26" s="31">
        <f t="shared" si="5"/>
        <v>0.87591240875912413</v>
      </c>
      <c r="S26" s="32">
        <f t="shared" si="6"/>
        <v>87591.240875912408</v>
      </c>
      <c r="T26" s="32">
        <v>6000</v>
      </c>
      <c r="U26" s="34">
        <f t="shared" si="7"/>
        <v>931880.82139012078</v>
      </c>
    </row>
    <row r="27" spans="2:21" hidden="1" x14ac:dyDescent="0.25">
      <c r="B27" s="27">
        <f t="shared" si="8"/>
        <v>23</v>
      </c>
      <c r="C27" s="45" t="s">
        <v>48</v>
      </c>
      <c r="D27" s="37" t="s">
        <v>50</v>
      </c>
      <c r="E27" s="36" t="s">
        <v>17</v>
      </c>
      <c r="F27" s="31">
        <v>0.13</v>
      </c>
      <c r="G27" s="32">
        <f t="shared" si="0"/>
        <v>0</v>
      </c>
      <c r="H27" s="32">
        <v>2118</v>
      </c>
      <c r="I27" s="32">
        <v>1697</v>
      </c>
      <c r="J27" s="31">
        <f t="shared" si="1"/>
        <v>0.80122757318224735</v>
      </c>
      <c r="K27" s="32">
        <f t="shared" si="2"/>
        <v>400613.78659112367</v>
      </c>
      <c r="L27" s="32">
        <v>24</v>
      </c>
      <c r="M27" s="32">
        <v>23</v>
      </c>
      <c r="N27" s="31">
        <f t="shared" si="3"/>
        <v>0.95833333333333337</v>
      </c>
      <c r="O27" s="32">
        <f t="shared" si="4"/>
        <v>95833.333333333343</v>
      </c>
      <c r="P27" s="32">
        <v>3014</v>
      </c>
      <c r="Q27" s="32">
        <v>2640</v>
      </c>
      <c r="R27" s="31">
        <f t="shared" si="5"/>
        <v>0.87591240875912413</v>
      </c>
      <c r="S27" s="32">
        <f t="shared" si="6"/>
        <v>87591.240875912408</v>
      </c>
      <c r="T27" s="32">
        <v>0</v>
      </c>
      <c r="U27" s="34">
        <f t="shared" si="7"/>
        <v>584038.36080036941</v>
      </c>
    </row>
    <row r="28" spans="2:21" hidden="1" x14ac:dyDescent="0.25">
      <c r="B28" s="27">
        <f t="shared" si="8"/>
        <v>24</v>
      </c>
      <c r="C28" s="28" t="s">
        <v>48</v>
      </c>
      <c r="D28" s="29" t="s">
        <v>51</v>
      </c>
      <c r="E28" s="36" t="s">
        <v>17</v>
      </c>
      <c r="F28" s="31">
        <v>0.5</v>
      </c>
      <c r="G28" s="32">
        <f t="shared" si="0"/>
        <v>150000</v>
      </c>
      <c r="H28" s="32">
        <v>1702</v>
      </c>
      <c r="I28" s="32">
        <v>1631</v>
      </c>
      <c r="J28" s="31">
        <f t="shared" si="1"/>
        <v>0.9582843713278496</v>
      </c>
      <c r="K28" s="32">
        <f t="shared" si="2"/>
        <v>479142.18566392479</v>
      </c>
      <c r="L28" s="32">
        <v>24</v>
      </c>
      <c r="M28" s="32">
        <v>24</v>
      </c>
      <c r="N28" s="31">
        <f t="shared" si="3"/>
        <v>1</v>
      </c>
      <c r="O28" s="32">
        <f t="shared" si="4"/>
        <v>100000</v>
      </c>
      <c r="P28" s="32">
        <v>3014</v>
      </c>
      <c r="Q28" s="32">
        <v>2640</v>
      </c>
      <c r="R28" s="31">
        <f t="shared" si="5"/>
        <v>0.87591240875912413</v>
      </c>
      <c r="S28" s="32">
        <f t="shared" si="6"/>
        <v>87591.240875912408</v>
      </c>
      <c r="T28" s="32">
        <v>0</v>
      </c>
      <c r="U28" s="34">
        <f t="shared" si="7"/>
        <v>816733.42653983715</v>
      </c>
    </row>
    <row r="29" spans="2:21" hidden="1" x14ac:dyDescent="0.25">
      <c r="B29" s="27">
        <f t="shared" si="8"/>
        <v>25</v>
      </c>
      <c r="C29" s="28" t="s">
        <v>48</v>
      </c>
      <c r="D29" s="42" t="s">
        <v>52</v>
      </c>
      <c r="E29" s="36" t="s">
        <v>17</v>
      </c>
      <c r="F29" s="31">
        <v>0.88</v>
      </c>
      <c r="G29" s="32">
        <f t="shared" si="0"/>
        <v>264000</v>
      </c>
      <c r="H29" s="32">
        <v>1906</v>
      </c>
      <c r="I29" s="32">
        <v>1574</v>
      </c>
      <c r="J29" s="31">
        <f t="shared" si="1"/>
        <v>0.82581322140608604</v>
      </c>
      <c r="K29" s="32">
        <f t="shared" si="2"/>
        <v>412906.610703043</v>
      </c>
      <c r="L29" s="32">
        <v>24</v>
      </c>
      <c r="M29" s="32">
        <v>24</v>
      </c>
      <c r="N29" s="31">
        <f t="shared" si="3"/>
        <v>1</v>
      </c>
      <c r="O29" s="32">
        <f t="shared" si="4"/>
        <v>100000</v>
      </c>
      <c r="P29" s="32">
        <v>3014</v>
      </c>
      <c r="Q29" s="32">
        <v>2640</v>
      </c>
      <c r="R29" s="31">
        <f t="shared" si="5"/>
        <v>0.87591240875912413</v>
      </c>
      <c r="S29" s="32">
        <f t="shared" si="6"/>
        <v>87591.240875912408</v>
      </c>
      <c r="T29" s="32">
        <v>62000</v>
      </c>
      <c r="U29" s="34">
        <f t="shared" si="7"/>
        <v>926497.85157895531</v>
      </c>
    </row>
    <row r="30" spans="2:21" hidden="1" x14ac:dyDescent="0.25">
      <c r="B30" s="27">
        <f t="shared" si="8"/>
        <v>26</v>
      </c>
      <c r="C30" s="38" t="s">
        <v>53</v>
      </c>
      <c r="D30" s="42" t="s">
        <v>54</v>
      </c>
      <c r="E30" s="36" t="s">
        <v>17</v>
      </c>
      <c r="F30" s="31">
        <v>0</v>
      </c>
      <c r="G30" s="32">
        <f t="shared" si="0"/>
        <v>0</v>
      </c>
      <c r="H30" s="32">
        <v>0</v>
      </c>
      <c r="I30" s="32">
        <v>83</v>
      </c>
      <c r="J30" s="31">
        <v>0</v>
      </c>
      <c r="K30" s="32">
        <f t="shared" si="2"/>
        <v>0</v>
      </c>
      <c r="L30" s="32">
        <v>24</v>
      </c>
      <c r="M30" s="32">
        <v>3</v>
      </c>
      <c r="N30" s="31">
        <f t="shared" si="3"/>
        <v>0.125</v>
      </c>
      <c r="O30" s="32">
        <f t="shared" si="4"/>
        <v>0</v>
      </c>
      <c r="P30" s="32">
        <v>1937</v>
      </c>
      <c r="Q30" s="32">
        <v>2150</v>
      </c>
      <c r="R30" s="31">
        <f t="shared" si="5"/>
        <v>1.109963861641714</v>
      </c>
      <c r="S30" s="32">
        <f t="shared" si="6"/>
        <v>100000</v>
      </c>
      <c r="T30" s="32">
        <v>12000</v>
      </c>
      <c r="U30" s="34">
        <f t="shared" si="7"/>
        <v>112000</v>
      </c>
    </row>
    <row r="31" spans="2:21" hidden="1" x14ac:dyDescent="0.25">
      <c r="B31" s="27">
        <f t="shared" si="8"/>
        <v>27</v>
      </c>
      <c r="C31" s="36" t="s">
        <v>53</v>
      </c>
      <c r="D31" s="37" t="s">
        <v>55</v>
      </c>
      <c r="E31" s="36" t="s">
        <v>17</v>
      </c>
      <c r="F31" s="31">
        <v>0.75</v>
      </c>
      <c r="G31" s="32">
        <f t="shared" si="0"/>
        <v>225000</v>
      </c>
      <c r="H31" s="32">
        <v>1164</v>
      </c>
      <c r="I31" s="32">
        <v>976</v>
      </c>
      <c r="J31" s="31">
        <f t="shared" si="1"/>
        <v>0.83848797250859108</v>
      </c>
      <c r="K31" s="32">
        <f t="shared" si="2"/>
        <v>419243.98625429557</v>
      </c>
      <c r="L31" s="32">
        <v>24</v>
      </c>
      <c r="M31" s="32">
        <v>22</v>
      </c>
      <c r="N31" s="31">
        <f t="shared" si="3"/>
        <v>0.91666666666666663</v>
      </c>
      <c r="O31" s="32">
        <f t="shared" si="4"/>
        <v>91666.666666666657</v>
      </c>
      <c r="P31" s="32">
        <v>1937</v>
      </c>
      <c r="Q31" s="32">
        <v>2150</v>
      </c>
      <c r="R31" s="31">
        <f t="shared" si="5"/>
        <v>1.109963861641714</v>
      </c>
      <c r="S31" s="32">
        <f t="shared" si="6"/>
        <v>100000</v>
      </c>
      <c r="T31" s="32">
        <v>35000</v>
      </c>
      <c r="U31" s="34">
        <f t="shared" si="7"/>
        <v>870910.65292096219</v>
      </c>
    </row>
    <row r="32" spans="2:21" hidden="1" x14ac:dyDescent="0.25">
      <c r="B32" s="27">
        <f t="shared" si="8"/>
        <v>28</v>
      </c>
      <c r="C32" s="28" t="s">
        <v>56</v>
      </c>
      <c r="D32" s="29" t="s">
        <v>57</v>
      </c>
      <c r="E32" s="30" t="s">
        <v>17</v>
      </c>
      <c r="F32" s="31">
        <v>0.5</v>
      </c>
      <c r="G32" s="32">
        <f t="shared" si="0"/>
        <v>150000</v>
      </c>
      <c r="H32" s="32">
        <v>1926</v>
      </c>
      <c r="I32" s="32">
        <v>1820</v>
      </c>
      <c r="J32" s="31">
        <f t="shared" si="1"/>
        <v>0.94496365524402903</v>
      </c>
      <c r="K32" s="32">
        <f t="shared" si="2"/>
        <v>472481.82762201451</v>
      </c>
      <c r="L32" s="32">
        <v>24</v>
      </c>
      <c r="M32" s="32">
        <v>24</v>
      </c>
      <c r="N32" s="31">
        <f t="shared" si="3"/>
        <v>1</v>
      </c>
      <c r="O32" s="32">
        <f t="shared" si="4"/>
        <v>100000</v>
      </c>
      <c r="P32" s="32">
        <v>2417</v>
      </c>
      <c r="Q32" s="32">
        <v>1963</v>
      </c>
      <c r="R32" s="31">
        <f t="shared" si="5"/>
        <v>0.81216383947041793</v>
      </c>
      <c r="S32" s="32">
        <f t="shared" si="6"/>
        <v>81216.383947041788</v>
      </c>
      <c r="T32" s="32">
        <v>44000</v>
      </c>
      <c r="U32" s="34">
        <f t="shared" si="7"/>
        <v>847698.21156905638</v>
      </c>
    </row>
    <row r="33" spans="2:21" hidden="1" x14ac:dyDescent="0.25">
      <c r="B33" s="27">
        <f t="shared" si="8"/>
        <v>29</v>
      </c>
      <c r="C33" s="28" t="s">
        <v>56</v>
      </c>
      <c r="D33" s="29" t="s">
        <v>58</v>
      </c>
      <c r="E33" s="30" t="s">
        <v>17</v>
      </c>
      <c r="F33" s="31">
        <v>0.75</v>
      </c>
      <c r="G33" s="32">
        <f t="shared" si="0"/>
        <v>225000</v>
      </c>
      <c r="H33" s="32">
        <v>1988</v>
      </c>
      <c r="I33" s="32">
        <v>1983</v>
      </c>
      <c r="J33" s="31">
        <f t="shared" si="1"/>
        <v>0.9974849094567404</v>
      </c>
      <c r="K33" s="32">
        <f t="shared" si="2"/>
        <v>498742.45472837018</v>
      </c>
      <c r="L33" s="32">
        <v>24</v>
      </c>
      <c r="M33" s="32">
        <v>24</v>
      </c>
      <c r="N33" s="31">
        <f t="shared" si="3"/>
        <v>1</v>
      </c>
      <c r="O33" s="32">
        <f t="shared" si="4"/>
        <v>100000</v>
      </c>
      <c r="P33" s="32">
        <v>2417</v>
      </c>
      <c r="Q33" s="32">
        <v>1963</v>
      </c>
      <c r="R33" s="31">
        <f t="shared" si="5"/>
        <v>0.81216383947041793</v>
      </c>
      <c r="S33" s="32">
        <f t="shared" si="6"/>
        <v>81216.383947041788</v>
      </c>
      <c r="T33" s="32">
        <v>58000</v>
      </c>
      <c r="U33" s="34">
        <f t="shared" si="7"/>
        <v>962958.838675412</v>
      </c>
    </row>
    <row r="34" spans="2:21" hidden="1" x14ac:dyDescent="0.25">
      <c r="B34" s="27">
        <f t="shared" si="8"/>
        <v>30</v>
      </c>
      <c r="C34" s="28" t="s">
        <v>56</v>
      </c>
      <c r="D34" s="41" t="s">
        <v>59</v>
      </c>
      <c r="E34" s="30" t="s">
        <v>17</v>
      </c>
      <c r="F34" s="31">
        <v>0.75</v>
      </c>
      <c r="G34" s="32">
        <f t="shared" si="0"/>
        <v>225000</v>
      </c>
      <c r="H34" s="32">
        <v>2420</v>
      </c>
      <c r="I34" s="32">
        <v>2494</v>
      </c>
      <c r="J34" s="31">
        <f t="shared" si="1"/>
        <v>1.0305785123966942</v>
      </c>
      <c r="K34" s="32">
        <f t="shared" si="2"/>
        <v>500000</v>
      </c>
      <c r="L34" s="32">
        <v>24</v>
      </c>
      <c r="M34" s="32">
        <v>24</v>
      </c>
      <c r="N34" s="31">
        <f t="shared" si="3"/>
        <v>1</v>
      </c>
      <c r="O34" s="32">
        <f t="shared" si="4"/>
        <v>100000</v>
      </c>
      <c r="P34" s="32">
        <v>4040</v>
      </c>
      <c r="Q34" s="32">
        <v>4604</v>
      </c>
      <c r="R34" s="31">
        <f t="shared" si="5"/>
        <v>1.1396039603960395</v>
      </c>
      <c r="S34" s="32">
        <f t="shared" si="6"/>
        <v>100000</v>
      </c>
      <c r="T34" s="32">
        <v>143000</v>
      </c>
      <c r="U34" s="34">
        <f t="shared" si="7"/>
        <v>1068000</v>
      </c>
    </row>
    <row r="35" spans="2:21" hidden="1" x14ac:dyDescent="0.25">
      <c r="B35" s="27">
        <f t="shared" si="8"/>
        <v>31</v>
      </c>
      <c r="C35" s="36" t="s">
        <v>60</v>
      </c>
      <c r="D35" s="37" t="s">
        <v>61</v>
      </c>
      <c r="E35" s="36" t="s">
        <v>17</v>
      </c>
      <c r="F35" s="31">
        <v>0.75</v>
      </c>
      <c r="G35" s="32">
        <f t="shared" si="0"/>
        <v>225000</v>
      </c>
      <c r="H35" s="32">
        <v>2599</v>
      </c>
      <c r="I35" s="32">
        <v>2024</v>
      </c>
      <c r="J35" s="31">
        <f t="shared" si="1"/>
        <v>0.77876106194690264</v>
      </c>
      <c r="K35" s="32">
        <f t="shared" si="2"/>
        <v>0</v>
      </c>
      <c r="L35" s="32">
        <v>24</v>
      </c>
      <c r="M35" s="32">
        <v>24</v>
      </c>
      <c r="N35" s="31">
        <f t="shared" si="3"/>
        <v>1</v>
      </c>
      <c r="O35" s="32">
        <f t="shared" si="4"/>
        <v>100000</v>
      </c>
      <c r="P35" s="32">
        <v>8155</v>
      </c>
      <c r="Q35" s="32">
        <v>7421</v>
      </c>
      <c r="R35" s="31">
        <f t="shared" si="5"/>
        <v>0.90999386879215205</v>
      </c>
      <c r="S35" s="32">
        <f t="shared" si="6"/>
        <v>90999.386879215206</v>
      </c>
      <c r="T35" s="32">
        <v>217000</v>
      </c>
      <c r="U35" s="34">
        <f t="shared" si="7"/>
        <v>632999.38687921525</v>
      </c>
    </row>
    <row r="36" spans="2:21" hidden="1" x14ac:dyDescent="0.25">
      <c r="B36" s="27">
        <f t="shared" si="8"/>
        <v>32</v>
      </c>
      <c r="C36" s="39" t="s">
        <v>60</v>
      </c>
      <c r="D36" s="29" t="s">
        <v>62</v>
      </c>
      <c r="E36" s="30" t="s">
        <v>17</v>
      </c>
      <c r="F36" s="31">
        <v>0.56000000000000005</v>
      </c>
      <c r="G36" s="32">
        <f t="shared" si="0"/>
        <v>168000.00000000003</v>
      </c>
      <c r="H36" s="32">
        <v>2716</v>
      </c>
      <c r="I36" s="32">
        <v>2791</v>
      </c>
      <c r="J36" s="31">
        <f t="shared" si="1"/>
        <v>1.0276141384388806</v>
      </c>
      <c r="K36" s="32">
        <f t="shared" si="2"/>
        <v>500000</v>
      </c>
      <c r="L36" s="32">
        <v>24</v>
      </c>
      <c r="M36" s="32">
        <v>24</v>
      </c>
      <c r="N36" s="31">
        <f t="shared" si="3"/>
        <v>1</v>
      </c>
      <c r="O36" s="32">
        <f t="shared" si="4"/>
        <v>100000</v>
      </c>
      <c r="P36" s="32">
        <v>8155</v>
      </c>
      <c r="Q36" s="32">
        <v>7421</v>
      </c>
      <c r="R36" s="31">
        <f t="shared" si="5"/>
        <v>0.90999386879215205</v>
      </c>
      <c r="S36" s="32">
        <f t="shared" si="6"/>
        <v>90999.386879215206</v>
      </c>
      <c r="T36" s="32">
        <v>86000</v>
      </c>
      <c r="U36" s="34">
        <f t="shared" si="7"/>
        <v>944999.38687921525</v>
      </c>
    </row>
    <row r="37" spans="2:21" hidden="1" x14ac:dyDescent="0.25">
      <c r="B37" s="27">
        <f t="shared" si="8"/>
        <v>33</v>
      </c>
      <c r="C37" s="39" t="s">
        <v>60</v>
      </c>
      <c r="D37" s="46" t="s">
        <v>63</v>
      </c>
      <c r="E37" s="30" t="s">
        <v>17</v>
      </c>
      <c r="F37" s="31">
        <v>0.75</v>
      </c>
      <c r="G37" s="32">
        <f t="shared" si="0"/>
        <v>225000</v>
      </c>
      <c r="H37" s="32">
        <v>3152</v>
      </c>
      <c r="I37" s="32">
        <v>2311</v>
      </c>
      <c r="J37" s="31">
        <f t="shared" si="1"/>
        <v>0.73318527918781728</v>
      </c>
      <c r="K37" s="32">
        <f t="shared" si="2"/>
        <v>0</v>
      </c>
      <c r="L37" s="32">
        <v>24</v>
      </c>
      <c r="M37" s="32">
        <v>24</v>
      </c>
      <c r="N37" s="31">
        <f t="shared" si="3"/>
        <v>1</v>
      </c>
      <c r="O37" s="32">
        <f t="shared" si="4"/>
        <v>100000</v>
      </c>
      <c r="P37" s="32">
        <v>8155</v>
      </c>
      <c r="Q37" s="32">
        <v>7421</v>
      </c>
      <c r="R37" s="31">
        <f t="shared" si="5"/>
        <v>0.90999386879215205</v>
      </c>
      <c r="S37" s="32">
        <f t="shared" si="6"/>
        <v>90999.386879215206</v>
      </c>
      <c r="T37" s="32">
        <v>202000</v>
      </c>
      <c r="U37" s="34">
        <f t="shared" si="7"/>
        <v>617999.38687921525</v>
      </c>
    </row>
    <row r="38" spans="2:21" x14ac:dyDescent="0.25">
      <c r="B38" s="27">
        <f t="shared" si="8"/>
        <v>34</v>
      </c>
      <c r="C38" s="28" t="s">
        <v>60</v>
      </c>
      <c r="D38" s="29" t="s">
        <v>64</v>
      </c>
      <c r="E38" s="36" t="s">
        <v>65</v>
      </c>
      <c r="F38" s="31">
        <v>0</v>
      </c>
      <c r="G38" s="32">
        <f t="shared" si="0"/>
        <v>0</v>
      </c>
      <c r="H38" s="32">
        <v>0</v>
      </c>
      <c r="I38" s="32">
        <v>1085</v>
      </c>
      <c r="J38" s="31"/>
      <c r="K38" s="32">
        <f t="shared" si="2"/>
        <v>0</v>
      </c>
      <c r="L38" s="32">
        <v>24</v>
      </c>
      <c r="M38" s="32">
        <v>24</v>
      </c>
      <c r="N38" s="31">
        <v>0</v>
      </c>
      <c r="O38" s="32">
        <f t="shared" si="4"/>
        <v>0</v>
      </c>
      <c r="P38" s="32">
        <v>0</v>
      </c>
      <c r="Q38" s="32"/>
      <c r="R38" s="31">
        <v>0</v>
      </c>
      <c r="S38" s="32">
        <f t="shared" si="6"/>
        <v>0</v>
      </c>
      <c r="T38" s="32">
        <v>0</v>
      </c>
      <c r="U38" s="47">
        <f>M38*30000</f>
        <v>720000</v>
      </c>
    </row>
    <row r="39" spans="2:21" x14ac:dyDescent="0.25">
      <c r="B39" s="27">
        <f t="shared" si="8"/>
        <v>35</v>
      </c>
      <c r="C39" s="28" t="s">
        <v>60</v>
      </c>
      <c r="D39" s="29" t="s">
        <v>66</v>
      </c>
      <c r="E39" s="36" t="s">
        <v>65</v>
      </c>
      <c r="F39" s="31">
        <v>0</v>
      </c>
      <c r="G39" s="32">
        <f t="shared" si="0"/>
        <v>0</v>
      </c>
      <c r="H39" s="32">
        <v>0</v>
      </c>
      <c r="I39" s="32">
        <v>1059</v>
      </c>
      <c r="J39" s="31"/>
      <c r="K39" s="32">
        <f t="shared" si="2"/>
        <v>0</v>
      </c>
      <c r="L39" s="32">
        <v>24</v>
      </c>
      <c r="M39" s="32">
        <v>22</v>
      </c>
      <c r="N39" s="31">
        <v>0</v>
      </c>
      <c r="O39" s="32">
        <f t="shared" si="4"/>
        <v>0</v>
      </c>
      <c r="P39" s="32">
        <v>0</v>
      </c>
      <c r="Q39" s="32"/>
      <c r="R39" s="31">
        <v>0</v>
      </c>
      <c r="S39" s="32">
        <f t="shared" si="6"/>
        <v>0</v>
      </c>
      <c r="T39" s="32">
        <v>0</v>
      </c>
      <c r="U39" s="47">
        <f>M39*30000</f>
        <v>660000</v>
      </c>
    </row>
    <row r="40" spans="2:21" hidden="1" x14ac:dyDescent="0.25">
      <c r="B40" s="27">
        <f t="shared" si="8"/>
        <v>36</v>
      </c>
      <c r="C40" s="28" t="s">
        <v>60</v>
      </c>
      <c r="D40" s="42" t="s">
        <v>67</v>
      </c>
      <c r="E40" s="36" t="s">
        <v>17</v>
      </c>
      <c r="F40" s="31">
        <v>0.88</v>
      </c>
      <c r="G40" s="32">
        <f t="shared" si="0"/>
        <v>264000</v>
      </c>
      <c r="H40" s="32">
        <v>3194</v>
      </c>
      <c r="I40" s="32">
        <v>2690</v>
      </c>
      <c r="J40" s="31">
        <f t="shared" si="1"/>
        <v>0.84220413274890416</v>
      </c>
      <c r="K40" s="32">
        <f t="shared" si="2"/>
        <v>421102.06637445209</v>
      </c>
      <c r="L40" s="32">
        <v>24</v>
      </c>
      <c r="M40" s="32">
        <v>24</v>
      </c>
      <c r="N40" s="31">
        <f t="shared" si="3"/>
        <v>1</v>
      </c>
      <c r="O40" s="32">
        <f t="shared" si="4"/>
        <v>100000</v>
      </c>
      <c r="P40" s="32">
        <v>8155</v>
      </c>
      <c r="Q40" s="32">
        <v>7421</v>
      </c>
      <c r="R40" s="31">
        <f t="shared" si="5"/>
        <v>0.90999386879215205</v>
      </c>
      <c r="S40" s="32">
        <f t="shared" si="6"/>
        <v>90999.386879215206</v>
      </c>
      <c r="T40" s="32">
        <v>112000</v>
      </c>
      <c r="U40" s="34">
        <f t="shared" si="7"/>
        <v>988101.45325366734</v>
      </c>
    </row>
    <row r="41" spans="2:21" hidden="1" x14ac:dyDescent="0.25">
      <c r="B41" s="27">
        <f t="shared" si="8"/>
        <v>37</v>
      </c>
      <c r="C41" s="38" t="s">
        <v>68</v>
      </c>
      <c r="D41" s="37" t="s">
        <v>69</v>
      </c>
      <c r="E41" s="36" t="s">
        <v>17</v>
      </c>
      <c r="F41" s="31">
        <v>0.75</v>
      </c>
      <c r="G41" s="32">
        <f t="shared" si="0"/>
        <v>225000</v>
      </c>
      <c r="H41" s="32">
        <v>1109</v>
      </c>
      <c r="I41" s="32">
        <v>969</v>
      </c>
      <c r="J41" s="31">
        <f t="shared" si="1"/>
        <v>0.87376014427412085</v>
      </c>
      <c r="K41" s="32">
        <f t="shared" si="2"/>
        <v>436880.0721370604</v>
      </c>
      <c r="L41" s="32">
        <v>24</v>
      </c>
      <c r="M41" s="32">
        <v>23</v>
      </c>
      <c r="N41" s="31">
        <f t="shared" si="3"/>
        <v>0.95833333333333337</v>
      </c>
      <c r="O41" s="32">
        <f t="shared" si="4"/>
        <v>95833.333333333343</v>
      </c>
      <c r="P41" s="32">
        <v>7346</v>
      </c>
      <c r="Q41" s="32">
        <v>7246</v>
      </c>
      <c r="R41" s="31">
        <f t="shared" si="5"/>
        <v>0.98638714946909878</v>
      </c>
      <c r="S41" s="32">
        <f t="shared" si="6"/>
        <v>98638.71494690988</v>
      </c>
      <c r="T41" s="32">
        <v>47000</v>
      </c>
      <c r="U41" s="34">
        <f t="shared" si="7"/>
        <v>903352.12041730364</v>
      </c>
    </row>
    <row r="42" spans="2:21" hidden="1" x14ac:dyDescent="0.25">
      <c r="B42" s="27">
        <f>B41+1</f>
        <v>38</v>
      </c>
      <c r="C42" s="30" t="s">
        <v>68</v>
      </c>
      <c r="D42" s="29" t="s">
        <v>70</v>
      </c>
      <c r="E42" s="30" t="s">
        <v>17</v>
      </c>
      <c r="F42" s="31">
        <v>0.75</v>
      </c>
      <c r="G42" s="32">
        <f t="shared" si="0"/>
        <v>225000</v>
      </c>
      <c r="H42" s="32">
        <v>1322</v>
      </c>
      <c r="I42" s="32">
        <v>1333</v>
      </c>
      <c r="J42" s="31">
        <f t="shared" si="1"/>
        <v>1.008320726172466</v>
      </c>
      <c r="K42" s="32">
        <f t="shared" si="2"/>
        <v>500000</v>
      </c>
      <c r="L42" s="32">
        <v>24</v>
      </c>
      <c r="M42" s="32">
        <v>25</v>
      </c>
      <c r="N42" s="31">
        <f t="shared" si="3"/>
        <v>1.0416666666666667</v>
      </c>
      <c r="O42" s="32">
        <f t="shared" si="4"/>
        <v>100000</v>
      </c>
      <c r="P42" s="32">
        <v>7346</v>
      </c>
      <c r="Q42" s="32">
        <v>7246</v>
      </c>
      <c r="R42" s="31">
        <f t="shared" si="5"/>
        <v>0.98638714946909878</v>
      </c>
      <c r="S42" s="32">
        <f t="shared" si="6"/>
        <v>98638.71494690988</v>
      </c>
      <c r="T42" s="32">
        <v>35000</v>
      </c>
      <c r="U42" s="34">
        <f t="shared" si="7"/>
        <v>958638.71494690992</v>
      </c>
    </row>
    <row r="43" spans="2:21" hidden="1" x14ac:dyDescent="0.25">
      <c r="B43" s="27">
        <f>B42+1</f>
        <v>39</v>
      </c>
      <c r="C43" s="36" t="s">
        <v>68</v>
      </c>
      <c r="D43" s="37" t="s">
        <v>71</v>
      </c>
      <c r="E43" s="36" t="s">
        <v>17</v>
      </c>
      <c r="F43" s="31">
        <v>0.88</v>
      </c>
      <c r="G43" s="32">
        <f t="shared" si="0"/>
        <v>264000</v>
      </c>
      <c r="H43" s="32">
        <v>1828</v>
      </c>
      <c r="I43" s="32">
        <v>1829</v>
      </c>
      <c r="J43" s="31">
        <f t="shared" si="1"/>
        <v>1.0005470459518599</v>
      </c>
      <c r="K43" s="32">
        <f t="shared" si="2"/>
        <v>500000</v>
      </c>
      <c r="L43" s="32">
        <v>24</v>
      </c>
      <c r="M43" s="32">
        <v>25</v>
      </c>
      <c r="N43" s="31">
        <f t="shared" si="3"/>
        <v>1.0416666666666667</v>
      </c>
      <c r="O43" s="32">
        <f t="shared" si="4"/>
        <v>100000</v>
      </c>
      <c r="P43" s="32">
        <v>7346</v>
      </c>
      <c r="Q43" s="32">
        <v>7246</v>
      </c>
      <c r="R43" s="31">
        <f t="shared" si="5"/>
        <v>0.98638714946909878</v>
      </c>
      <c r="S43" s="32">
        <f t="shared" si="6"/>
        <v>98638.71494690988</v>
      </c>
      <c r="T43" s="32">
        <v>82000</v>
      </c>
      <c r="U43" s="34">
        <f t="shared" si="7"/>
        <v>1044638.7149469099</v>
      </c>
    </row>
    <row r="44" spans="2:21" hidden="1" x14ac:dyDescent="0.25">
      <c r="B44" s="27">
        <f>B43+1</f>
        <v>40</v>
      </c>
      <c r="C44" s="36" t="s">
        <v>68</v>
      </c>
      <c r="D44" s="37" t="s">
        <v>72</v>
      </c>
      <c r="E44" s="36" t="s">
        <v>17</v>
      </c>
      <c r="F44" s="31">
        <v>0.75</v>
      </c>
      <c r="G44" s="32">
        <f t="shared" si="0"/>
        <v>225000</v>
      </c>
      <c r="H44" s="32">
        <v>1532</v>
      </c>
      <c r="I44" s="32">
        <v>1459</v>
      </c>
      <c r="J44" s="31">
        <f t="shared" si="1"/>
        <v>0.95234986945169708</v>
      </c>
      <c r="K44" s="32">
        <f t="shared" si="2"/>
        <v>476174.93472584855</v>
      </c>
      <c r="L44" s="32">
        <v>24</v>
      </c>
      <c r="M44" s="32">
        <v>25</v>
      </c>
      <c r="N44" s="31">
        <f t="shared" si="3"/>
        <v>1.0416666666666667</v>
      </c>
      <c r="O44" s="32">
        <f t="shared" si="4"/>
        <v>100000</v>
      </c>
      <c r="P44" s="32">
        <v>7346</v>
      </c>
      <c r="Q44" s="32">
        <v>7246</v>
      </c>
      <c r="R44" s="31">
        <f t="shared" si="5"/>
        <v>0.98638714946909878</v>
      </c>
      <c r="S44" s="32">
        <f t="shared" si="6"/>
        <v>98638.71494690988</v>
      </c>
      <c r="T44" s="32">
        <v>110000</v>
      </c>
      <c r="U44" s="34">
        <f t="shared" si="7"/>
        <v>1009813.6496727584</v>
      </c>
    </row>
    <row r="45" spans="2:21" hidden="1" x14ac:dyDescent="0.25">
      <c r="B45" s="27">
        <f t="shared" ref="B45:B89" si="9">B44+1</f>
        <v>41</v>
      </c>
      <c r="C45" s="28" t="s">
        <v>68</v>
      </c>
      <c r="D45" s="29" t="s">
        <v>73</v>
      </c>
      <c r="E45" s="36" t="s">
        <v>17</v>
      </c>
      <c r="F45" s="31">
        <v>0.75</v>
      </c>
      <c r="G45" s="32">
        <f t="shared" si="0"/>
        <v>225000</v>
      </c>
      <c r="H45" s="32">
        <v>1378</v>
      </c>
      <c r="I45" s="32">
        <v>1239</v>
      </c>
      <c r="J45" s="31">
        <f t="shared" si="1"/>
        <v>0.89912917271407833</v>
      </c>
      <c r="K45" s="32">
        <f t="shared" si="2"/>
        <v>449564.58635703917</v>
      </c>
      <c r="L45" s="32">
        <v>24</v>
      </c>
      <c r="M45" s="32">
        <v>25</v>
      </c>
      <c r="N45" s="31">
        <f t="shared" si="3"/>
        <v>1.0416666666666667</v>
      </c>
      <c r="O45" s="32">
        <f t="shared" si="4"/>
        <v>100000</v>
      </c>
      <c r="P45" s="32">
        <v>7346</v>
      </c>
      <c r="Q45" s="32">
        <v>7246</v>
      </c>
      <c r="R45" s="31">
        <f t="shared" si="5"/>
        <v>0.98638714946909878</v>
      </c>
      <c r="S45" s="32">
        <f t="shared" si="6"/>
        <v>98638.71494690988</v>
      </c>
      <c r="T45" s="32">
        <v>76000</v>
      </c>
      <c r="U45" s="34">
        <f t="shared" si="7"/>
        <v>949203.30130394909</v>
      </c>
    </row>
    <row r="46" spans="2:21" hidden="1" x14ac:dyDescent="0.25">
      <c r="B46" s="27">
        <f t="shared" si="9"/>
        <v>42</v>
      </c>
      <c r="C46" s="28" t="s">
        <v>74</v>
      </c>
      <c r="D46" s="29" t="s">
        <v>75</v>
      </c>
      <c r="E46" s="36" t="s">
        <v>17</v>
      </c>
      <c r="F46" s="31">
        <v>0.375</v>
      </c>
      <c r="G46" s="32">
        <f t="shared" si="0"/>
        <v>0</v>
      </c>
      <c r="H46" s="32">
        <v>480</v>
      </c>
      <c r="I46" s="32">
        <v>307</v>
      </c>
      <c r="J46" s="31">
        <f t="shared" si="1"/>
        <v>0.63958333333333328</v>
      </c>
      <c r="K46" s="32">
        <f t="shared" si="2"/>
        <v>0</v>
      </c>
      <c r="L46" s="32">
        <v>25</v>
      </c>
      <c r="M46" s="32">
        <v>25</v>
      </c>
      <c r="N46" s="31">
        <f t="shared" si="3"/>
        <v>1</v>
      </c>
      <c r="O46" s="32">
        <f t="shared" si="4"/>
        <v>100000</v>
      </c>
      <c r="P46" s="32">
        <v>91</v>
      </c>
      <c r="Q46" s="32">
        <v>65</v>
      </c>
      <c r="R46" s="31">
        <f t="shared" si="5"/>
        <v>0.7142857142857143</v>
      </c>
      <c r="S46" s="32">
        <f t="shared" si="6"/>
        <v>0</v>
      </c>
      <c r="T46" s="32">
        <v>0</v>
      </c>
      <c r="U46" s="34">
        <f t="shared" si="7"/>
        <v>100000</v>
      </c>
    </row>
    <row r="47" spans="2:21" hidden="1" x14ac:dyDescent="0.25">
      <c r="B47" s="27">
        <f t="shared" si="9"/>
        <v>43</v>
      </c>
      <c r="C47" s="28" t="s">
        <v>76</v>
      </c>
      <c r="D47" s="48" t="s">
        <v>77</v>
      </c>
      <c r="E47" s="49" t="s">
        <v>17</v>
      </c>
      <c r="F47" s="31">
        <v>0.75</v>
      </c>
      <c r="G47" s="32">
        <f t="shared" si="0"/>
        <v>225000</v>
      </c>
      <c r="H47" s="32">
        <v>776</v>
      </c>
      <c r="I47" s="32">
        <v>785</v>
      </c>
      <c r="J47" s="31">
        <f t="shared" si="1"/>
        <v>1.0115979381443299</v>
      </c>
      <c r="K47" s="32">
        <f t="shared" si="2"/>
        <v>500000</v>
      </c>
      <c r="L47" s="32">
        <v>25</v>
      </c>
      <c r="M47" s="32">
        <v>25</v>
      </c>
      <c r="N47" s="31">
        <f t="shared" si="3"/>
        <v>1</v>
      </c>
      <c r="O47" s="32">
        <f t="shared" si="4"/>
        <v>100000</v>
      </c>
      <c r="P47" s="32">
        <v>1773</v>
      </c>
      <c r="Q47" s="32">
        <v>2036</v>
      </c>
      <c r="R47" s="31">
        <f t="shared" si="5"/>
        <v>1.1483361534122956</v>
      </c>
      <c r="S47" s="32">
        <f t="shared" si="6"/>
        <v>100000</v>
      </c>
      <c r="T47" s="32">
        <v>103000</v>
      </c>
      <c r="U47" s="34">
        <f t="shared" si="7"/>
        <v>1028000</v>
      </c>
    </row>
    <row r="48" spans="2:21" hidden="1" x14ac:dyDescent="0.25">
      <c r="B48" s="27">
        <f t="shared" si="9"/>
        <v>44</v>
      </c>
      <c r="C48" s="28" t="s">
        <v>76</v>
      </c>
      <c r="D48" s="48" t="s">
        <v>78</v>
      </c>
      <c r="E48" s="49" t="s">
        <v>17</v>
      </c>
      <c r="F48" s="31">
        <v>0.75</v>
      </c>
      <c r="G48" s="32">
        <f t="shared" si="0"/>
        <v>225000</v>
      </c>
      <c r="H48" s="32">
        <v>1270</v>
      </c>
      <c r="I48" s="32">
        <v>1174</v>
      </c>
      <c r="J48" s="31">
        <f t="shared" si="1"/>
        <v>0.92440944881889764</v>
      </c>
      <c r="K48" s="32">
        <f t="shared" si="2"/>
        <v>462204.7244094488</v>
      </c>
      <c r="L48" s="32">
        <v>25</v>
      </c>
      <c r="M48" s="32">
        <v>25</v>
      </c>
      <c r="N48" s="31">
        <f t="shared" si="3"/>
        <v>1</v>
      </c>
      <c r="O48" s="32">
        <f t="shared" si="4"/>
        <v>100000</v>
      </c>
      <c r="P48" s="32">
        <v>1773</v>
      </c>
      <c r="Q48" s="32">
        <v>2036</v>
      </c>
      <c r="R48" s="31">
        <f t="shared" si="5"/>
        <v>1.1483361534122956</v>
      </c>
      <c r="S48" s="32">
        <f t="shared" si="6"/>
        <v>100000</v>
      </c>
      <c r="T48" s="32">
        <v>84000</v>
      </c>
      <c r="U48" s="34">
        <f t="shared" si="7"/>
        <v>971204.7244094488</v>
      </c>
    </row>
    <row r="49" spans="2:21" hidden="1" x14ac:dyDescent="0.25">
      <c r="B49" s="27">
        <f t="shared" si="9"/>
        <v>45</v>
      </c>
      <c r="C49" s="28" t="s">
        <v>79</v>
      </c>
      <c r="D49" s="42" t="s">
        <v>80</v>
      </c>
      <c r="E49" s="49" t="s">
        <v>17</v>
      </c>
      <c r="F49" s="31">
        <v>0.75</v>
      </c>
      <c r="G49" s="32">
        <f t="shared" si="0"/>
        <v>225000</v>
      </c>
      <c r="H49" s="32">
        <v>1884</v>
      </c>
      <c r="I49" s="32">
        <v>868</v>
      </c>
      <c r="J49" s="31">
        <f t="shared" si="1"/>
        <v>0.46072186836518048</v>
      </c>
      <c r="K49" s="32">
        <f t="shared" si="2"/>
        <v>0</v>
      </c>
      <c r="L49" s="32">
        <v>24</v>
      </c>
      <c r="M49" s="32">
        <v>24</v>
      </c>
      <c r="N49" s="31">
        <f t="shared" si="3"/>
        <v>1</v>
      </c>
      <c r="O49" s="32">
        <f t="shared" si="4"/>
        <v>100000</v>
      </c>
      <c r="P49" s="32">
        <v>4438</v>
      </c>
      <c r="Q49" s="32">
        <v>4494</v>
      </c>
      <c r="R49" s="31">
        <f t="shared" si="5"/>
        <v>1.0126182965299684</v>
      </c>
      <c r="S49" s="32">
        <f t="shared" si="6"/>
        <v>100000</v>
      </c>
      <c r="T49" s="32">
        <v>10000</v>
      </c>
      <c r="U49" s="34">
        <f t="shared" si="7"/>
        <v>435000</v>
      </c>
    </row>
    <row r="50" spans="2:21" hidden="1" x14ac:dyDescent="0.25">
      <c r="B50" s="27">
        <f t="shared" si="9"/>
        <v>46</v>
      </c>
      <c r="C50" s="50" t="s">
        <v>79</v>
      </c>
      <c r="D50" s="51" t="s">
        <v>81</v>
      </c>
      <c r="E50" s="52" t="s">
        <v>17</v>
      </c>
      <c r="F50" s="31">
        <v>0.5</v>
      </c>
      <c r="G50" s="32">
        <f t="shared" si="0"/>
        <v>150000</v>
      </c>
      <c r="H50" s="32">
        <v>1162</v>
      </c>
      <c r="I50" s="32">
        <v>1486</v>
      </c>
      <c r="J50" s="31">
        <f t="shared" si="1"/>
        <v>1.2788296041308089</v>
      </c>
      <c r="K50" s="32">
        <f t="shared" si="2"/>
        <v>500000</v>
      </c>
      <c r="L50" s="32">
        <v>24</v>
      </c>
      <c r="M50" s="32">
        <v>23</v>
      </c>
      <c r="N50" s="31">
        <f t="shared" si="3"/>
        <v>0.95833333333333337</v>
      </c>
      <c r="O50" s="32">
        <f t="shared" si="4"/>
        <v>95833.333333333343</v>
      </c>
      <c r="P50" s="32">
        <v>4438</v>
      </c>
      <c r="Q50" s="32">
        <v>4494</v>
      </c>
      <c r="R50" s="31">
        <f t="shared" si="5"/>
        <v>1.0126182965299684</v>
      </c>
      <c r="S50" s="32">
        <f t="shared" si="6"/>
        <v>100000</v>
      </c>
      <c r="T50" s="32">
        <v>34000</v>
      </c>
      <c r="U50" s="34">
        <f t="shared" si="7"/>
        <v>879833.33333333337</v>
      </c>
    </row>
    <row r="51" spans="2:21" hidden="1" x14ac:dyDescent="0.25">
      <c r="B51" s="27">
        <f t="shared" si="9"/>
        <v>47</v>
      </c>
      <c r="C51" s="50" t="s">
        <v>79</v>
      </c>
      <c r="D51" s="51" t="s">
        <v>82</v>
      </c>
      <c r="E51" s="52" t="s">
        <v>17</v>
      </c>
      <c r="F51" s="31">
        <v>0.5</v>
      </c>
      <c r="G51" s="32">
        <f t="shared" si="0"/>
        <v>150000</v>
      </c>
      <c r="H51" s="32">
        <v>892</v>
      </c>
      <c r="I51" s="32">
        <v>1174</v>
      </c>
      <c r="J51" s="31">
        <f t="shared" si="1"/>
        <v>1.3161434977578474</v>
      </c>
      <c r="K51" s="32">
        <f t="shared" si="2"/>
        <v>500000</v>
      </c>
      <c r="L51" s="32">
        <v>24</v>
      </c>
      <c r="M51" s="32">
        <v>24</v>
      </c>
      <c r="N51" s="31">
        <f t="shared" si="3"/>
        <v>1</v>
      </c>
      <c r="O51" s="32">
        <f t="shared" si="4"/>
        <v>100000</v>
      </c>
      <c r="P51" s="32">
        <v>4438</v>
      </c>
      <c r="Q51" s="32">
        <v>4494</v>
      </c>
      <c r="R51" s="31">
        <f t="shared" si="5"/>
        <v>1.0126182965299684</v>
      </c>
      <c r="S51" s="32">
        <f t="shared" si="6"/>
        <v>100000</v>
      </c>
      <c r="T51" s="32">
        <v>2000</v>
      </c>
      <c r="U51" s="34">
        <f t="shared" si="7"/>
        <v>852000</v>
      </c>
    </row>
    <row r="52" spans="2:21" hidden="1" x14ac:dyDescent="0.25">
      <c r="B52" s="27">
        <f t="shared" si="9"/>
        <v>48</v>
      </c>
      <c r="C52" s="50" t="s">
        <v>79</v>
      </c>
      <c r="D52" s="53" t="s">
        <v>83</v>
      </c>
      <c r="E52" s="52" t="s">
        <v>17</v>
      </c>
      <c r="F52" s="31">
        <v>0.5</v>
      </c>
      <c r="G52" s="32">
        <f t="shared" si="0"/>
        <v>150000</v>
      </c>
      <c r="H52" s="32">
        <v>1730</v>
      </c>
      <c r="I52" s="32">
        <v>1128</v>
      </c>
      <c r="J52" s="31">
        <f t="shared" si="1"/>
        <v>0.65202312138728324</v>
      </c>
      <c r="K52" s="32">
        <f t="shared" si="2"/>
        <v>0</v>
      </c>
      <c r="L52" s="32">
        <v>24</v>
      </c>
      <c r="M52" s="32">
        <v>15</v>
      </c>
      <c r="N52" s="31">
        <f t="shared" si="3"/>
        <v>0.625</v>
      </c>
      <c r="O52" s="32">
        <f t="shared" si="4"/>
        <v>0</v>
      </c>
      <c r="P52" s="32">
        <v>4438</v>
      </c>
      <c r="Q52" s="32">
        <v>4494</v>
      </c>
      <c r="R52" s="31">
        <f t="shared" si="5"/>
        <v>1.0126182965299684</v>
      </c>
      <c r="S52" s="32">
        <f t="shared" si="6"/>
        <v>100000</v>
      </c>
      <c r="T52" s="32">
        <v>19000</v>
      </c>
      <c r="U52" s="34">
        <f t="shared" si="7"/>
        <v>269000</v>
      </c>
    </row>
    <row r="53" spans="2:21" hidden="1" x14ac:dyDescent="0.25">
      <c r="B53" s="27">
        <f t="shared" si="9"/>
        <v>49</v>
      </c>
      <c r="C53" s="36" t="s">
        <v>79</v>
      </c>
      <c r="D53" s="37" t="s">
        <v>84</v>
      </c>
      <c r="E53" s="49" t="s">
        <v>17</v>
      </c>
      <c r="F53" s="31">
        <v>0.5</v>
      </c>
      <c r="G53" s="32">
        <f t="shared" si="0"/>
        <v>150000</v>
      </c>
      <c r="H53" s="32">
        <v>1696</v>
      </c>
      <c r="I53" s="32">
        <v>1576</v>
      </c>
      <c r="J53" s="31">
        <f t="shared" si="1"/>
        <v>0.92924528301886788</v>
      </c>
      <c r="K53" s="32">
        <f t="shared" si="2"/>
        <v>464622.64150943392</v>
      </c>
      <c r="L53" s="32">
        <v>24</v>
      </c>
      <c r="M53" s="32">
        <v>23</v>
      </c>
      <c r="N53" s="31">
        <f t="shared" si="3"/>
        <v>0.95833333333333337</v>
      </c>
      <c r="O53" s="32">
        <f t="shared" si="4"/>
        <v>95833.333333333343</v>
      </c>
      <c r="P53" s="32">
        <v>4438</v>
      </c>
      <c r="Q53" s="32">
        <v>4494</v>
      </c>
      <c r="R53" s="31">
        <f t="shared" si="5"/>
        <v>1.0126182965299684</v>
      </c>
      <c r="S53" s="32">
        <f t="shared" si="6"/>
        <v>100000</v>
      </c>
      <c r="T53" s="32">
        <v>40000</v>
      </c>
      <c r="U53" s="34">
        <f t="shared" si="7"/>
        <v>850455.97484276735</v>
      </c>
    </row>
    <row r="54" spans="2:21" hidden="1" x14ac:dyDescent="0.25">
      <c r="B54" s="27">
        <f t="shared" si="9"/>
        <v>50</v>
      </c>
      <c r="C54" s="54" t="s">
        <v>85</v>
      </c>
      <c r="D54" s="55" t="s">
        <v>86</v>
      </c>
      <c r="E54" s="49" t="s">
        <v>17</v>
      </c>
      <c r="F54" s="31">
        <v>0.75</v>
      </c>
      <c r="G54" s="32">
        <f t="shared" si="0"/>
        <v>225000</v>
      </c>
      <c r="H54" s="32">
        <v>0</v>
      </c>
      <c r="I54" s="32">
        <v>143</v>
      </c>
      <c r="J54" s="31">
        <v>0</v>
      </c>
      <c r="K54" s="32">
        <f t="shared" si="2"/>
        <v>0</v>
      </c>
      <c r="L54" s="32">
        <v>25</v>
      </c>
      <c r="M54" s="32">
        <v>6</v>
      </c>
      <c r="N54" s="31">
        <f t="shared" si="3"/>
        <v>0.24</v>
      </c>
      <c r="O54" s="32">
        <f t="shared" si="4"/>
        <v>0</v>
      </c>
      <c r="P54" s="32">
        <v>1894</v>
      </c>
      <c r="Q54" s="32">
        <v>2213</v>
      </c>
      <c r="R54" s="31">
        <f t="shared" si="5"/>
        <v>1.1684266103484688</v>
      </c>
      <c r="S54" s="32">
        <f t="shared" si="6"/>
        <v>100000</v>
      </c>
      <c r="T54" s="32">
        <v>0</v>
      </c>
      <c r="U54" s="34">
        <f t="shared" si="7"/>
        <v>325000</v>
      </c>
    </row>
    <row r="55" spans="2:21" hidden="1" x14ac:dyDescent="0.25">
      <c r="B55" s="27">
        <f t="shared" si="9"/>
        <v>51</v>
      </c>
      <c r="C55" s="56" t="s">
        <v>87</v>
      </c>
      <c r="D55" s="57" t="s">
        <v>88</v>
      </c>
      <c r="E55" s="52" t="s">
        <v>17</v>
      </c>
      <c r="F55" s="31">
        <v>0.88</v>
      </c>
      <c r="G55" s="32">
        <f t="shared" si="0"/>
        <v>264000</v>
      </c>
      <c r="H55" s="32">
        <f>(1638/25)*23</f>
        <v>1506.9599999999998</v>
      </c>
      <c r="I55" s="32">
        <v>1017</v>
      </c>
      <c r="J55" s="31">
        <f t="shared" si="1"/>
        <v>0.67486860965121842</v>
      </c>
      <c r="K55" s="32">
        <f t="shared" si="2"/>
        <v>0</v>
      </c>
      <c r="L55" s="32">
        <v>25</v>
      </c>
      <c r="M55" s="32">
        <v>24</v>
      </c>
      <c r="N55" s="31">
        <f t="shared" si="3"/>
        <v>0.96</v>
      </c>
      <c r="O55" s="32">
        <f t="shared" si="4"/>
        <v>96000</v>
      </c>
      <c r="P55" s="32">
        <v>1685</v>
      </c>
      <c r="Q55" s="32">
        <v>1848</v>
      </c>
      <c r="R55" s="31">
        <f t="shared" si="5"/>
        <v>1.0967359050445105</v>
      </c>
      <c r="S55" s="32">
        <f t="shared" si="6"/>
        <v>100000</v>
      </c>
      <c r="T55" s="32">
        <v>23000</v>
      </c>
      <c r="U55" s="34">
        <f t="shared" si="7"/>
        <v>483000</v>
      </c>
    </row>
    <row r="56" spans="2:21" hidden="1" x14ac:dyDescent="0.25">
      <c r="B56" s="27">
        <f t="shared" si="9"/>
        <v>52</v>
      </c>
      <c r="C56" s="49" t="s">
        <v>89</v>
      </c>
      <c r="D56" s="51" t="s">
        <v>90</v>
      </c>
      <c r="E56" s="52" t="s">
        <v>17</v>
      </c>
      <c r="F56" s="31">
        <v>0.5</v>
      </c>
      <c r="G56" s="32">
        <f t="shared" si="0"/>
        <v>150000</v>
      </c>
      <c r="H56" s="44">
        <v>650</v>
      </c>
      <c r="I56" s="32">
        <v>653</v>
      </c>
      <c r="J56" s="31">
        <f t="shared" si="1"/>
        <v>1.0046153846153847</v>
      </c>
      <c r="K56" s="32">
        <f t="shared" si="2"/>
        <v>500000</v>
      </c>
      <c r="L56" s="32">
        <v>25</v>
      </c>
      <c r="M56" s="32">
        <v>25</v>
      </c>
      <c r="N56" s="31">
        <f t="shared" si="3"/>
        <v>1</v>
      </c>
      <c r="O56" s="32">
        <f t="shared" si="4"/>
        <v>100000</v>
      </c>
      <c r="P56" s="32">
        <v>1682</v>
      </c>
      <c r="Q56" s="32">
        <v>1614</v>
      </c>
      <c r="R56" s="31">
        <f t="shared" si="5"/>
        <v>0.95957193816884656</v>
      </c>
      <c r="S56" s="32">
        <f t="shared" si="6"/>
        <v>95957.193816884654</v>
      </c>
      <c r="T56" s="32">
        <v>0</v>
      </c>
      <c r="U56" s="34">
        <f t="shared" si="7"/>
        <v>845957.19381688465</v>
      </c>
    </row>
    <row r="57" spans="2:21" hidden="1" x14ac:dyDescent="0.25">
      <c r="B57" s="27">
        <f t="shared" si="9"/>
        <v>53</v>
      </c>
      <c r="C57" s="56" t="s">
        <v>91</v>
      </c>
      <c r="D57" s="51" t="s">
        <v>92</v>
      </c>
      <c r="E57" s="52" t="s">
        <v>17</v>
      </c>
      <c r="F57" s="31">
        <v>0.88</v>
      </c>
      <c r="G57" s="32">
        <f t="shared" si="0"/>
        <v>264000</v>
      </c>
      <c r="H57" s="32">
        <v>1522</v>
      </c>
      <c r="I57" s="32">
        <v>1429</v>
      </c>
      <c r="J57" s="31">
        <f t="shared" si="1"/>
        <v>0.9388961892247043</v>
      </c>
      <c r="K57" s="32">
        <f t="shared" si="2"/>
        <v>469448.09461235214</v>
      </c>
      <c r="L57" s="32">
        <v>25</v>
      </c>
      <c r="M57" s="32">
        <v>23</v>
      </c>
      <c r="N57" s="31">
        <f t="shared" si="3"/>
        <v>0.92</v>
      </c>
      <c r="O57" s="32">
        <f t="shared" si="4"/>
        <v>92000</v>
      </c>
      <c r="P57" s="32">
        <v>1167</v>
      </c>
      <c r="Q57" s="32">
        <v>1393</v>
      </c>
      <c r="R57" s="31">
        <f t="shared" si="5"/>
        <v>1.1936589545844045</v>
      </c>
      <c r="S57" s="32">
        <f t="shared" si="6"/>
        <v>100000</v>
      </c>
      <c r="T57" s="32">
        <v>64000</v>
      </c>
      <c r="U57" s="34">
        <f t="shared" si="7"/>
        <v>989448.09461235208</v>
      </c>
    </row>
    <row r="58" spans="2:21" hidden="1" x14ac:dyDescent="0.25">
      <c r="B58" s="27">
        <f t="shared" si="9"/>
        <v>54</v>
      </c>
      <c r="C58" s="50" t="s">
        <v>91</v>
      </c>
      <c r="D58" s="58" t="s">
        <v>93</v>
      </c>
      <c r="E58" s="52" t="s">
        <v>17</v>
      </c>
      <c r="F58" s="31">
        <v>0.5</v>
      </c>
      <c r="G58" s="32">
        <f t="shared" si="0"/>
        <v>150000</v>
      </c>
      <c r="H58" s="32">
        <v>1484</v>
      </c>
      <c r="I58" s="32">
        <v>1423</v>
      </c>
      <c r="J58" s="31">
        <f t="shared" si="1"/>
        <v>0.95889487870619949</v>
      </c>
      <c r="K58" s="32">
        <f t="shared" si="2"/>
        <v>479447.43935309973</v>
      </c>
      <c r="L58" s="32">
        <v>25</v>
      </c>
      <c r="M58" s="32">
        <v>24</v>
      </c>
      <c r="N58" s="31">
        <f t="shared" si="3"/>
        <v>0.96</v>
      </c>
      <c r="O58" s="32">
        <f t="shared" si="4"/>
        <v>96000</v>
      </c>
      <c r="P58" s="32">
        <v>1167</v>
      </c>
      <c r="Q58" s="32">
        <v>1393</v>
      </c>
      <c r="R58" s="31">
        <f t="shared" si="5"/>
        <v>1.1936589545844045</v>
      </c>
      <c r="S58" s="32">
        <f t="shared" si="6"/>
        <v>100000</v>
      </c>
      <c r="T58" s="32">
        <v>161000</v>
      </c>
      <c r="U58" s="34">
        <f t="shared" si="7"/>
        <v>986447.43935309979</v>
      </c>
    </row>
    <row r="59" spans="2:21" hidden="1" x14ac:dyDescent="0.25">
      <c r="B59" s="27">
        <f t="shared" si="9"/>
        <v>55</v>
      </c>
      <c r="C59" s="54" t="s">
        <v>94</v>
      </c>
      <c r="D59" s="37" t="s">
        <v>95</v>
      </c>
      <c r="E59" s="49" t="s">
        <v>17</v>
      </c>
      <c r="F59" s="31">
        <v>0.38</v>
      </c>
      <c r="G59" s="32">
        <f t="shared" si="0"/>
        <v>0</v>
      </c>
      <c r="H59" s="32">
        <v>1040</v>
      </c>
      <c r="I59" s="32">
        <v>851</v>
      </c>
      <c r="J59" s="31">
        <f t="shared" si="1"/>
        <v>0.81826923076923075</v>
      </c>
      <c r="K59" s="32">
        <f t="shared" si="2"/>
        <v>409134.61538461538</v>
      </c>
      <c r="L59" s="32">
        <v>25</v>
      </c>
      <c r="M59" s="32">
        <v>20</v>
      </c>
      <c r="N59" s="31">
        <f t="shared" si="3"/>
        <v>0.8</v>
      </c>
      <c r="O59" s="32">
        <f t="shared" si="4"/>
        <v>0</v>
      </c>
      <c r="P59" s="32">
        <v>3610</v>
      </c>
      <c r="Q59" s="32">
        <v>3553</v>
      </c>
      <c r="R59" s="31">
        <f t="shared" si="5"/>
        <v>0.98421052631578942</v>
      </c>
      <c r="S59" s="32">
        <f t="shared" si="6"/>
        <v>98421.052631578947</v>
      </c>
      <c r="T59" s="32">
        <v>76000</v>
      </c>
      <c r="U59" s="34">
        <f t="shared" si="7"/>
        <v>583555.66801619437</v>
      </c>
    </row>
    <row r="60" spans="2:21" hidden="1" x14ac:dyDescent="0.25">
      <c r="B60" s="27">
        <f t="shared" si="9"/>
        <v>56</v>
      </c>
      <c r="C60" s="54" t="s">
        <v>94</v>
      </c>
      <c r="D60" s="58" t="s">
        <v>96</v>
      </c>
      <c r="E60" s="49" t="s">
        <v>17</v>
      </c>
      <c r="F60" s="31">
        <v>0.88</v>
      </c>
      <c r="G60" s="32">
        <f t="shared" si="0"/>
        <v>264000</v>
      </c>
      <c r="H60" s="32">
        <v>1331</v>
      </c>
      <c r="I60" s="32">
        <v>1279</v>
      </c>
      <c r="J60" s="31">
        <f t="shared" si="1"/>
        <v>0.9609316303531179</v>
      </c>
      <c r="K60" s="32">
        <f t="shared" si="2"/>
        <v>480465.81517655897</v>
      </c>
      <c r="L60" s="32">
        <v>25</v>
      </c>
      <c r="M60" s="32">
        <v>24</v>
      </c>
      <c r="N60" s="31">
        <f t="shared" si="3"/>
        <v>0.96</v>
      </c>
      <c r="O60" s="32">
        <f t="shared" si="4"/>
        <v>96000</v>
      </c>
      <c r="P60" s="32">
        <v>3610</v>
      </c>
      <c r="Q60" s="32">
        <v>3553</v>
      </c>
      <c r="R60" s="31">
        <f t="shared" si="5"/>
        <v>0.98421052631578942</v>
      </c>
      <c r="S60" s="32">
        <f t="shared" si="6"/>
        <v>98421.052631578947</v>
      </c>
      <c r="T60" s="32">
        <v>245000</v>
      </c>
      <c r="U60" s="34">
        <f t="shared" si="7"/>
        <v>1183886.867808138</v>
      </c>
    </row>
    <row r="61" spans="2:21" hidden="1" x14ac:dyDescent="0.25">
      <c r="B61" s="27">
        <f t="shared" si="9"/>
        <v>57</v>
      </c>
      <c r="C61" s="39" t="s">
        <v>97</v>
      </c>
      <c r="D61" s="29" t="s">
        <v>98</v>
      </c>
      <c r="E61" s="30" t="s">
        <v>17</v>
      </c>
      <c r="F61" s="31">
        <v>0.88</v>
      </c>
      <c r="G61" s="32">
        <f t="shared" si="0"/>
        <v>264000</v>
      </c>
      <c r="H61" s="32">
        <v>1852</v>
      </c>
      <c r="I61" s="32">
        <v>1561</v>
      </c>
      <c r="J61" s="31">
        <f t="shared" si="1"/>
        <v>0.84287257019438444</v>
      </c>
      <c r="K61" s="32">
        <f t="shared" si="2"/>
        <v>421436.28509719222</v>
      </c>
      <c r="L61" s="32">
        <v>22</v>
      </c>
      <c r="M61" s="32">
        <v>21</v>
      </c>
      <c r="N61" s="31">
        <f t="shared" si="3"/>
        <v>0.95454545454545459</v>
      </c>
      <c r="O61" s="32">
        <f t="shared" si="4"/>
        <v>95454.545454545456</v>
      </c>
      <c r="P61" s="32">
        <v>2860</v>
      </c>
      <c r="Q61" s="32">
        <v>3252</v>
      </c>
      <c r="R61" s="31">
        <f t="shared" si="5"/>
        <v>1.137062937062937</v>
      </c>
      <c r="S61" s="32">
        <f t="shared" si="6"/>
        <v>100000</v>
      </c>
      <c r="T61" s="32">
        <v>98000</v>
      </c>
      <c r="U61" s="34">
        <f t="shared" si="7"/>
        <v>978890.83055173769</v>
      </c>
    </row>
    <row r="62" spans="2:21" hidden="1" x14ac:dyDescent="0.25">
      <c r="B62" s="27">
        <f t="shared" si="9"/>
        <v>58</v>
      </c>
      <c r="C62" s="59" t="s">
        <v>97</v>
      </c>
      <c r="D62" s="29" t="s">
        <v>99</v>
      </c>
      <c r="E62" s="49" t="s">
        <v>17</v>
      </c>
      <c r="F62" s="31">
        <v>0.75</v>
      </c>
      <c r="G62" s="32">
        <f t="shared" si="0"/>
        <v>225000</v>
      </c>
      <c r="H62" s="32">
        <v>1993</v>
      </c>
      <c r="I62" s="32">
        <v>1798</v>
      </c>
      <c r="J62" s="31">
        <f t="shared" si="1"/>
        <v>0.90215755143000498</v>
      </c>
      <c r="K62" s="32">
        <f t="shared" si="2"/>
        <v>451078.7757150025</v>
      </c>
      <c r="L62" s="32">
        <v>22</v>
      </c>
      <c r="M62" s="32">
        <v>22</v>
      </c>
      <c r="N62" s="31">
        <f t="shared" si="3"/>
        <v>1</v>
      </c>
      <c r="O62" s="32">
        <f t="shared" si="4"/>
        <v>100000</v>
      </c>
      <c r="P62" s="32">
        <v>2860</v>
      </c>
      <c r="Q62" s="32">
        <v>3252</v>
      </c>
      <c r="R62" s="31">
        <f t="shared" si="5"/>
        <v>1.137062937062937</v>
      </c>
      <c r="S62" s="32">
        <f t="shared" si="6"/>
        <v>100000</v>
      </c>
      <c r="T62" s="32">
        <v>169000</v>
      </c>
      <c r="U62" s="34">
        <f t="shared" si="7"/>
        <v>1045078.7757150026</v>
      </c>
    </row>
    <row r="63" spans="2:21" hidden="1" x14ac:dyDescent="0.25">
      <c r="B63" s="27">
        <f t="shared" si="9"/>
        <v>59</v>
      </c>
      <c r="C63" s="59" t="s">
        <v>100</v>
      </c>
      <c r="D63" s="51" t="s">
        <v>101</v>
      </c>
      <c r="E63" s="49" t="s">
        <v>17</v>
      </c>
      <c r="F63" s="31">
        <v>0.88</v>
      </c>
      <c r="G63" s="32">
        <f t="shared" si="0"/>
        <v>264000</v>
      </c>
      <c r="H63" s="32">
        <f>(2332/25)*24</f>
        <v>2238.7200000000003</v>
      </c>
      <c r="I63" s="32">
        <v>1633</v>
      </c>
      <c r="J63" s="31">
        <f t="shared" si="1"/>
        <v>0.72943467695826181</v>
      </c>
      <c r="K63" s="32">
        <f t="shared" si="2"/>
        <v>0</v>
      </c>
      <c r="L63" s="32">
        <v>24</v>
      </c>
      <c r="M63" s="32">
        <v>24</v>
      </c>
      <c r="N63" s="31">
        <f t="shared" si="3"/>
        <v>1</v>
      </c>
      <c r="O63" s="32">
        <f t="shared" si="4"/>
        <v>100000</v>
      </c>
      <c r="P63" s="32">
        <v>5934</v>
      </c>
      <c r="Q63" s="32">
        <v>6143</v>
      </c>
      <c r="R63" s="31">
        <f t="shared" si="5"/>
        <v>1.0352207617121671</v>
      </c>
      <c r="S63" s="32">
        <f t="shared" si="6"/>
        <v>100000</v>
      </c>
      <c r="T63" s="32">
        <v>322000</v>
      </c>
      <c r="U63" s="34">
        <f t="shared" si="7"/>
        <v>786000</v>
      </c>
    </row>
    <row r="64" spans="2:21" hidden="1" x14ac:dyDescent="0.25">
      <c r="B64" s="27">
        <f t="shared" si="9"/>
        <v>60</v>
      </c>
      <c r="C64" s="39" t="s">
        <v>100</v>
      </c>
      <c r="D64" s="29" t="s">
        <v>102</v>
      </c>
      <c r="E64" s="30" t="s">
        <v>17</v>
      </c>
      <c r="F64" s="31">
        <v>0.5</v>
      </c>
      <c r="G64" s="32">
        <f t="shared" si="0"/>
        <v>150000</v>
      </c>
      <c r="H64" s="32">
        <f>(1308/25)*24</f>
        <v>1255.68</v>
      </c>
      <c r="I64" s="32">
        <v>972</v>
      </c>
      <c r="J64" s="31">
        <f t="shared" si="1"/>
        <v>0.77408256880733939</v>
      </c>
      <c r="K64" s="32">
        <f t="shared" si="2"/>
        <v>0</v>
      </c>
      <c r="L64" s="32">
        <v>24</v>
      </c>
      <c r="M64" s="32">
        <v>24</v>
      </c>
      <c r="N64" s="31">
        <f t="shared" si="3"/>
        <v>1</v>
      </c>
      <c r="O64" s="32">
        <f t="shared" si="4"/>
        <v>100000</v>
      </c>
      <c r="P64" s="32">
        <v>5934</v>
      </c>
      <c r="Q64" s="32">
        <v>6143</v>
      </c>
      <c r="R64" s="31">
        <f t="shared" si="5"/>
        <v>1.0352207617121671</v>
      </c>
      <c r="S64" s="32">
        <f t="shared" si="6"/>
        <v>100000</v>
      </c>
      <c r="T64" s="32">
        <v>93000</v>
      </c>
      <c r="U64" s="34">
        <f t="shared" si="7"/>
        <v>443000</v>
      </c>
    </row>
    <row r="65" spans="2:21" hidden="1" x14ac:dyDescent="0.25">
      <c r="B65" s="27">
        <f t="shared" si="9"/>
        <v>61</v>
      </c>
      <c r="C65" s="39" t="s">
        <v>100</v>
      </c>
      <c r="D65" s="29" t="s">
        <v>103</v>
      </c>
      <c r="E65" s="30" t="s">
        <v>17</v>
      </c>
      <c r="F65" s="31">
        <v>0.88</v>
      </c>
      <c r="G65" s="32">
        <f t="shared" si="0"/>
        <v>264000</v>
      </c>
      <c r="H65" s="32">
        <f>(1322/25)*24</f>
        <v>1269.1200000000001</v>
      </c>
      <c r="I65" s="32">
        <v>936</v>
      </c>
      <c r="J65" s="31">
        <f t="shared" si="1"/>
        <v>0.73751891074130094</v>
      </c>
      <c r="K65" s="32">
        <f t="shared" si="2"/>
        <v>0</v>
      </c>
      <c r="L65" s="32">
        <v>24</v>
      </c>
      <c r="M65" s="32">
        <v>23</v>
      </c>
      <c r="N65" s="31">
        <f t="shared" si="3"/>
        <v>0.95833333333333337</v>
      </c>
      <c r="O65" s="32">
        <f t="shared" si="4"/>
        <v>95833.333333333343</v>
      </c>
      <c r="P65" s="32">
        <v>5934</v>
      </c>
      <c r="Q65" s="32">
        <v>6143</v>
      </c>
      <c r="R65" s="31">
        <f t="shared" si="5"/>
        <v>1.0352207617121671</v>
      </c>
      <c r="S65" s="32">
        <f t="shared" si="6"/>
        <v>100000</v>
      </c>
      <c r="T65" s="32">
        <v>168000</v>
      </c>
      <c r="U65" s="34">
        <f t="shared" si="7"/>
        <v>627833.33333333337</v>
      </c>
    </row>
    <row r="66" spans="2:21" hidden="1" x14ac:dyDescent="0.25">
      <c r="B66" s="27">
        <f t="shared" si="9"/>
        <v>62</v>
      </c>
      <c r="C66" s="28" t="s">
        <v>104</v>
      </c>
      <c r="D66" s="41" t="s">
        <v>105</v>
      </c>
      <c r="E66" s="30" t="s">
        <v>17</v>
      </c>
      <c r="F66" s="31">
        <v>0.88</v>
      </c>
      <c r="G66" s="32">
        <f t="shared" si="0"/>
        <v>264000</v>
      </c>
      <c r="H66" s="32">
        <f>(1420/25)*24</f>
        <v>1363.1999999999998</v>
      </c>
      <c r="I66" s="32">
        <v>984</v>
      </c>
      <c r="J66" s="31">
        <f t="shared" si="1"/>
        <v>0.72183098591549311</v>
      </c>
      <c r="K66" s="32">
        <f t="shared" si="2"/>
        <v>0</v>
      </c>
      <c r="L66" s="32">
        <v>24</v>
      </c>
      <c r="M66" s="32">
        <v>23</v>
      </c>
      <c r="N66" s="31">
        <f t="shared" si="3"/>
        <v>0.95833333333333337</v>
      </c>
      <c r="O66" s="32">
        <f t="shared" si="4"/>
        <v>95833.333333333343</v>
      </c>
      <c r="P66" s="32">
        <v>5442</v>
      </c>
      <c r="Q66" s="32">
        <v>4447</v>
      </c>
      <c r="R66" s="31">
        <f t="shared" si="5"/>
        <v>0.81716280779125317</v>
      </c>
      <c r="S66" s="32">
        <f t="shared" si="6"/>
        <v>81716.280779125314</v>
      </c>
      <c r="T66" s="32">
        <v>42000</v>
      </c>
      <c r="U66" s="34">
        <f t="shared" si="7"/>
        <v>483549.61411245866</v>
      </c>
    </row>
    <row r="67" spans="2:21" hidden="1" x14ac:dyDescent="0.25">
      <c r="B67" s="27">
        <f t="shared" si="9"/>
        <v>63</v>
      </c>
      <c r="C67" s="59" t="s">
        <v>104</v>
      </c>
      <c r="D67" s="58" t="s">
        <v>106</v>
      </c>
      <c r="E67" s="49" t="s">
        <v>17</v>
      </c>
      <c r="F67" s="31">
        <v>0.75</v>
      </c>
      <c r="G67" s="32">
        <f t="shared" si="0"/>
        <v>225000</v>
      </c>
      <c r="H67" s="32">
        <f>(1746/25)*24</f>
        <v>1676.16</v>
      </c>
      <c r="I67" s="32">
        <v>1646</v>
      </c>
      <c r="J67" s="31">
        <f t="shared" si="1"/>
        <v>0.98200649102710957</v>
      </c>
      <c r="K67" s="32">
        <f t="shared" si="2"/>
        <v>491003.24551355478</v>
      </c>
      <c r="L67" s="32">
        <v>24</v>
      </c>
      <c r="M67" s="32">
        <v>24</v>
      </c>
      <c r="N67" s="31">
        <f t="shared" si="3"/>
        <v>1</v>
      </c>
      <c r="O67" s="32">
        <f t="shared" si="4"/>
        <v>100000</v>
      </c>
      <c r="P67" s="32">
        <v>5442</v>
      </c>
      <c r="Q67" s="32">
        <v>4447</v>
      </c>
      <c r="R67" s="31">
        <f t="shared" si="5"/>
        <v>0.81716280779125317</v>
      </c>
      <c r="S67" s="32">
        <f t="shared" si="6"/>
        <v>81716.280779125314</v>
      </c>
      <c r="T67" s="32">
        <v>105000</v>
      </c>
      <c r="U67" s="34">
        <f t="shared" si="7"/>
        <v>1002719.5262926801</v>
      </c>
    </row>
    <row r="68" spans="2:21" hidden="1" x14ac:dyDescent="0.25">
      <c r="B68" s="27">
        <f t="shared" si="9"/>
        <v>64</v>
      </c>
      <c r="C68" s="54" t="s">
        <v>104</v>
      </c>
      <c r="D68" s="58" t="s">
        <v>107</v>
      </c>
      <c r="E68" s="49" t="s">
        <v>17</v>
      </c>
      <c r="F68" s="31">
        <v>0.75</v>
      </c>
      <c r="G68" s="32">
        <f t="shared" si="0"/>
        <v>225000</v>
      </c>
      <c r="H68" s="32">
        <f>(1602/25)*24</f>
        <v>1537.92</v>
      </c>
      <c r="I68" s="32">
        <v>1405</v>
      </c>
      <c r="J68" s="31">
        <f t="shared" si="1"/>
        <v>0.91357157719517268</v>
      </c>
      <c r="K68" s="32">
        <f t="shared" si="2"/>
        <v>456785.78859758633</v>
      </c>
      <c r="L68" s="32">
        <v>24</v>
      </c>
      <c r="M68" s="32">
        <v>24</v>
      </c>
      <c r="N68" s="31">
        <f t="shared" si="3"/>
        <v>1</v>
      </c>
      <c r="O68" s="32">
        <f t="shared" si="4"/>
        <v>100000</v>
      </c>
      <c r="P68" s="32">
        <v>5442</v>
      </c>
      <c r="Q68" s="32">
        <v>4447</v>
      </c>
      <c r="R68" s="31">
        <f t="shared" si="5"/>
        <v>0.81716280779125317</v>
      </c>
      <c r="S68" s="32">
        <f t="shared" si="6"/>
        <v>81716.280779125314</v>
      </c>
      <c r="T68" s="32">
        <v>20000</v>
      </c>
      <c r="U68" s="34">
        <f t="shared" si="7"/>
        <v>883502.06937671162</v>
      </c>
    </row>
    <row r="69" spans="2:21" hidden="1" x14ac:dyDescent="0.25">
      <c r="B69" s="27">
        <f t="shared" si="9"/>
        <v>65</v>
      </c>
      <c r="C69" s="36" t="s">
        <v>104</v>
      </c>
      <c r="D69" s="37" t="s">
        <v>108</v>
      </c>
      <c r="E69" s="49" t="s">
        <v>17</v>
      </c>
      <c r="F69" s="31">
        <v>0.88</v>
      </c>
      <c r="G69" s="32">
        <f t="shared" si="0"/>
        <v>264000</v>
      </c>
      <c r="H69" s="32">
        <f>(1454/25)*24</f>
        <v>1395.84</v>
      </c>
      <c r="I69" s="32">
        <v>1064</v>
      </c>
      <c r="J69" s="31">
        <f t="shared" si="1"/>
        <v>0.7622650160476846</v>
      </c>
      <c r="K69" s="32">
        <f t="shared" si="2"/>
        <v>0</v>
      </c>
      <c r="L69" s="32">
        <v>24</v>
      </c>
      <c r="M69" s="32">
        <v>23</v>
      </c>
      <c r="N69" s="31">
        <f t="shared" si="3"/>
        <v>0.95833333333333337</v>
      </c>
      <c r="O69" s="32">
        <f t="shared" si="4"/>
        <v>95833.333333333343</v>
      </c>
      <c r="P69" s="32">
        <v>5442</v>
      </c>
      <c r="Q69" s="32">
        <v>4447</v>
      </c>
      <c r="R69" s="31">
        <f t="shared" si="5"/>
        <v>0.81716280779125317</v>
      </c>
      <c r="S69" s="32">
        <f t="shared" si="6"/>
        <v>81716.280779125314</v>
      </c>
      <c r="T69" s="32">
        <v>98000</v>
      </c>
      <c r="U69" s="34">
        <f t="shared" si="7"/>
        <v>539549.61411245866</v>
      </c>
    </row>
    <row r="70" spans="2:21" hidden="1" x14ac:dyDescent="0.25">
      <c r="B70" s="27">
        <f t="shared" si="9"/>
        <v>66</v>
      </c>
      <c r="C70" s="49" t="s">
        <v>104</v>
      </c>
      <c r="D70" s="58" t="s">
        <v>109</v>
      </c>
      <c r="E70" s="49" t="s">
        <v>17</v>
      </c>
      <c r="F70" s="31">
        <v>0.88</v>
      </c>
      <c r="G70" s="32">
        <f t="shared" ref="G70:G89" si="10">+IF(F70&lt;50%,0,IF(F70&gt;100%,1*G$3,F70*G$3))</f>
        <v>264000</v>
      </c>
      <c r="H70" s="32">
        <f>(1744/25)*24</f>
        <v>1674.2400000000002</v>
      </c>
      <c r="I70" s="32">
        <v>1439</v>
      </c>
      <c r="J70" s="31">
        <f t="shared" ref="J70:J89" si="11">I70/H70</f>
        <v>0.85949445718654427</v>
      </c>
      <c r="K70" s="32">
        <f t="shared" ref="K70:K89" si="12">+IF(J70&lt;80%,0,IF(J70&gt;100%,1*K$3,J70*K$3))</f>
        <v>429747.22859327216</v>
      </c>
      <c r="L70" s="32">
        <v>24</v>
      </c>
      <c r="M70" s="32">
        <v>24</v>
      </c>
      <c r="N70" s="31">
        <f t="shared" si="3"/>
        <v>1</v>
      </c>
      <c r="O70" s="32">
        <f t="shared" ref="O70:O89" si="13">+IF(N70&lt;90%,0,IF(N70&gt;100%,1*O$3,N70*O$3))</f>
        <v>100000</v>
      </c>
      <c r="P70" s="32">
        <v>5442</v>
      </c>
      <c r="Q70" s="32">
        <v>4447</v>
      </c>
      <c r="R70" s="31">
        <f t="shared" ref="R70:R89" si="14">Q70/P70</f>
        <v>0.81716280779125317</v>
      </c>
      <c r="S70" s="32">
        <f t="shared" ref="S70:S89" si="15">+IF(R70&lt;80%,0,IF(R70&gt;100%,1*S$3,R70*S$3))</f>
        <v>81716.280779125314</v>
      </c>
      <c r="T70" s="32">
        <v>210000</v>
      </c>
      <c r="U70" s="34">
        <f t="shared" ref="U70:U89" si="16">G70+K70+O70+S70+T70</f>
        <v>1085463.5093723973</v>
      </c>
    </row>
    <row r="71" spans="2:21" hidden="1" x14ac:dyDescent="0.25">
      <c r="B71" s="27">
        <f t="shared" si="9"/>
        <v>67</v>
      </c>
      <c r="C71" s="50" t="s">
        <v>110</v>
      </c>
      <c r="D71" s="58" t="s">
        <v>111</v>
      </c>
      <c r="E71" s="52" t="s">
        <v>17</v>
      </c>
      <c r="F71" s="31">
        <v>0.75</v>
      </c>
      <c r="G71" s="32">
        <f t="shared" si="10"/>
        <v>225000</v>
      </c>
      <c r="H71" s="32">
        <f>(1907/25)*24</f>
        <v>1830.72</v>
      </c>
      <c r="I71" s="32">
        <v>1305</v>
      </c>
      <c r="J71" s="31">
        <f t="shared" si="11"/>
        <v>0.71283429470372306</v>
      </c>
      <c r="K71" s="32">
        <f t="shared" si="12"/>
        <v>0</v>
      </c>
      <c r="L71" s="32">
        <v>24</v>
      </c>
      <c r="M71" s="32">
        <v>24</v>
      </c>
      <c r="N71" s="31">
        <f t="shared" ref="N71:N89" si="17">M71/L71</f>
        <v>1</v>
      </c>
      <c r="O71" s="32">
        <f t="shared" si="13"/>
        <v>100000</v>
      </c>
      <c r="P71" s="32">
        <v>2279</v>
      </c>
      <c r="Q71" s="32">
        <v>2786</v>
      </c>
      <c r="R71" s="31">
        <f t="shared" si="14"/>
        <v>1.2224659938569549</v>
      </c>
      <c r="S71" s="32">
        <f t="shared" si="15"/>
        <v>100000</v>
      </c>
      <c r="T71" s="32">
        <v>120000</v>
      </c>
      <c r="U71" s="34">
        <f t="shared" si="16"/>
        <v>545000</v>
      </c>
    </row>
    <row r="72" spans="2:21" hidden="1" x14ac:dyDescent="0.25">
      <c r="B72" s="27">
        <f t="shared" si="9"/>
        <v>68</v>
      </c>
      <c r="C72" s="49" t="s">
        <v>112</v>
      </c>
      <c r="D72" s="58" t="s">
        <v>113</v>
      </c>
      <c r="E72" s="49" t="s">
        <v>17</v>
      </c>
      <c r="F72" s="31">
        <v>0.88</v>
      </c>
      <c r="G72" s="32">
        <f t="shared" si="10"/>
        <v>264000</v>
      </c>
      <c r="H72" s="32">
        <f>(1034/25)*24</f>
        <v>992.64</v>
      </c>
      <c r="I72" s="32">
        <v>968</v>
      </c>
      <c r="J72" s="31">
        <f t="shared" si="11"/>
        <v>0.97517730496453903</v>
      </c>
      <c r="K72" s="32">
        <f t="shared" si="12"/>
        <v>487588.65248226951</v>
      </c>
      <c r="L72" s="32">
        <v>24</v>
      </c>
      <c r="M72" s="32">
        <v>22</v>
      </c>
      <c r="N72" s="31">
        <f t="shared" si="17"/>
        <v>0.91666666666666663</v>
      </c>
      <c r="O72" s="32">
        <f t="shared" si="13"/>
        <v>91666.666666666657</v>
      </c>
      <c r="P72" s="32">
        <v>2850</v>
      </c>
      <c r="Q72" s="32">
        <v>3043</v>
      </c>
      <c r="R72" s="31">
        <f t="shared" si="14"/>
        <v>1.0677192982456141</v>
      </c>
      <c r="S72" s="32">
        <f t="shared" si="15"/>
        <v>100000</v>
      </c>
      <c r="T72" s="32">
        <v>63000</v>
      </c>
      <c r="U72" s="34">
        <f t="shared" si="16"/>
        <v>1006255.3191489362</v>
      </c>
    </row>
    <row r="73" spans="2:21" hidden="1" x14ac:dyDescent="0.25">
      <c r="B73" s="27">
        <f t="shared" si="9"/>
        <v>69</v>
      </c>
      <c r="C73" s="28" t="s">
        <v>114</v>
      </c>
      <c r="D73" s="29" t="s">
        <v>115</v>
      </c>
      <c r="E73" s="52" t="s">
        <v>17</v>
      </c>
      <c r="F73" s="31">
        <v>0.88</v>
      </c>
      <c r="G73" s="32">
        <f t="shared" si="10"/>
        <v>264000</v>
      </c>
      <c r="H73" s="32">
        <f>(2668/25)*22</f>
        <v>2347.84</v>
      </c>
      <c r="I73" s="32">
        <v>1957</v>
      </c>
      <c r="J73" s="31">
        <f t="shared" si="11"/>
        <v>0.83353209758756985</v>
      </c>
      <c r="K73" s="32">
        <f t="shared" si="12"/>
        <v>416766.04879378492</v>
      </c>
      <c r="L73" s="32">
        <v>22</v>
      </c>
      <c r="M73" s="32">
        <v>20</v>
      </c>
      <c r="N73" s="31">
        <f t="shared" si="17"/>
        <v>0.90909090909090906</v>
      </c>
      <c r="O73" s="32">
        <f t="shared" si="13"/>
        <v>90909.090909090912</v>
      </c>
      <c r="P73" s="32">
        <v>3917</v>
      </c>
      <c r="Q73" s="32">
        <v>2548</v>
      </c>
      <c r="R73" s="31">
        <f t="shared" si="14"/>
        <v>0.6504978299719173</v>
      </c>
      <c r="S73" s="32">
        <f t="shared" si="15"/>
        <v>0</v>
      </c>
      <c r="T73" s="32">
        <v>152000</v>
      </c>
      <c r="U73" s="34">
        <f t="shared" si="16"/>
        <v>923675.13970287587</v>
      </c>
    </row>
    <row r="74" spans="2:21" hidden="1" x14ac:dyDescent="0.25">
      <c r="B74" s="27">
        <f t="shared" si="9"/>
        <v>70</v>
      </c>
      <c r="C74" s="28" t="s">
        <v>114</v>
      </c>
      <c r="D74" s="42" t="s">
        <v>116</v>
      </c>
      <c r="E74" s="49" t="s">
        <v>17</v>
      </c>
      <c r="F74" s="31">
        <v>0.83</v>
      </c>
      <c r="G74" s="32">
        <f t="shared" si="10"/>
        <v>249000</v>
      </c>
      <c r="H74" s="32">
        <f>(1997/25)*22</f>
        <v>1757.36</v>
      </c>
      <c r="I74" s="32">
        <v>1636</v>
      </c>
      <c r="J74" s="31">
        <f t="shared" si="11"/>
        <v>0.93094186734647433</v>
      </c>
      <c r="K74" s="32">
        <f>+IF(J74&lt;80%,0,IF(J74&gt;100%,1*K$3,J74*K$3))</f>
        <v>465470.93367323716</v>
      </c>
      <c r="L74" s="32">
        <v>22</v>
      </c>
      <c r="M74" s="32">
        <v>21</v>
      </c>
      <c r="N74" s="31">
        <f t="shared" si="17"/>
        <v>0.95454545454545459</v>
      </c>
      <c r="O74" s="32">
        <f t="shared" si="13"/>
        <v>95454.545454545456</v>
      </c>
      <c r="P74" s="32">
        <v>3917</v>
      </c>
      <c r="Q74" s="32">
        <v>2548</v>
      </c>
      <c r="R74" s="31">
        <f t="shared" si="14"/>
        <v>0.6504978299719173</v>
      </c>
      <c r="S74" s="32">
        <f t="shared" si="15"/>
        <v>0</v>
      </c>
      <c r="T74" s="32">
        <v>140000</v>
      </c>
      <c r="U74" s="34">
        <f t="shared" si="16"/>
        <v>949925.47912778263</v>
      </c>
    </row>
    <row r="75" spans="2:21" hidden="1" x14ac:dyDescent="0.25">
      <c r="B75" s="27">
        <f t="shared" si="9"/>
        <v>71</v>
      </c>
      <c r="C75" s="28" t="s">
        <v>117</v>
      </c>
      <c r="D75" s="41" t="s">
        <v>118</v>
      </c>
      <c r="E75" s="52" t="s">
        <v>17</v>
      </c>
      <c r="F75" s="31">
        <v>0.63</v>
      </c>
      <c r="G75" s="32">
        <f t="shared" si="10"/>
        <v>189000</v>
      </c>
      <c r="H75" s="32">
        <v>1652</v>
      </c>
      <c r="I75" s="32">
        <v>1621</v>
      </c>
      <c r="J75" s="31">
        <f t="shared" si="11"/>
        <v>0.98123486682808714</v>
      </c>
      <c r="K75" s="32">
        <f t="shared" si="12"/>
        <v>490617.43341404357</v>
      </c>
      <c r="L75" s="32">
        <v>25</v>
      </c>
      <c r="M75" s="32">
        <v>25</v>
      </c>
      <c r="N75" s="31">
        <f t="shared" si="17"/>
        <v>1</v>
      </c>
      <c r="O75" s="32">
        <f t="shared" si="13"/>
        <v>100000</v>
      </c>
      <c r="P75" s="32">
        <v>5868</v>
      </c>
      <c r="Q75" s="32">
        <v>6330</v>
      </c>
      <c r="R75" s="31">
        <f t="shared" si="14"/>
        <v>1.0787321063394684</v>
      </c>
      <c r="S75" s="32">
        <f t="shared" si="15"/>
        <v>100000</v>
      </c>
      <c r="T75" s="32">
        <v>20000</v>
      </c>
      <c r="U75" s="34">
        <f t="shared" si="16"/>
        <v>899617.43341404363</v>
      </c>
    </row>
    <row r="76" spans="2:21" hidden="1" x14ac:dyDescent="0.25">
      <c r="B76" s="27">
        <f t="shared" si="9"/>
        <v>72</v>
      </c>
      <c r="C76" s="36" t="s">
        <v>117</v>
      </c>
      <c r="D76" s="29" t="s">
        <v>119</v>
      </c>
      <c r="E76" s="49" t="s">
        <v>17</v>
      </c>
      <c r="F76" s="31">
        <v>0.75</v>
      </c>
      <c r="G76" s="32">
        <f t="shared" si="10"/>
        <v>225000</v>
      </c>
      <c r="H76" s="32">
        <v>1800</v>
      </c>
      <c r="I76" s="32">
        <v>1190</v>
      </c>
      <c r="J76" s="31">
        <f t="shared" si="11"/>
        <v>0.66111111111111109</v>
      </c>
      <c r="K76" s="32">
        <f t="shared" si="12"/>
        <v>0</v>
      </c>
      <c r="L76" s="32">
        <v>25</v>
      </c>
      <c r="M76" s="32">
        <v>24</v>
      </c>
      <c r="N76" s="31">
        <f t="shared" si="17"/>
        <v>0.96</v>
      </c>
      <c r="O76" s="32">
        <f t="shared" si="13"/>
        <v>96000</v>
      </c>
      <c r="P76" s="32">
        <v>5868</v>
      </c>
      <c r="Q76" s="32">
        <v>6330</v>
      </c>
      <c r="R76" s="31">
        <f t="shared" si="14"/>
        <v>1.0787321063394684</v>
      </c>
      <c r="S76" s="32">
        <f t="shared" si="15"/>
        <v>100000</v>
      </c>
      <c r="T76" s="32">
        <v>11000</v>
      </c>
      <c r="U76" s="34">
        <f t="shared" si="16"/>
        <v>432000</v>
      </c>
    </row>
    <row r="77" spans="2:21" hidden="1" x14ac:dyDescent="0.25">
      <c r="B77" s="27">
        <f t="shared" si="9"/>
        <v>73</v>
      </c>
      <c r="C77" s="52" t="s">
        <v>120</v>
      </c>
      <c r="D77" s="60" t="s">
        <v>121</v>
      </c>
      <c r="E77" s="52" t="s">
        <v>17</v>
      </c>
      <c r="F77" s="31">
        <v>0.13</v>
      </c>
      <c r="G77" s="32">
        <f t="shared" si="10"/>
        <v>0</v>
      </c>
      <c r="H77" s="32">
        <f>(2666/25)*22</f>
        <v>2346.08</v>
      </c>
      <c r="I77" s="32">
        <v>1365</v>
      </c>
      <c r="J77" s="31">
        <f t="shared" si="11"/>
        <v>0.58182159176157677</v>
      </c>
      <c r="K77" s="32">
        <f t="shared" si="12"/>
        <v>0</v>
      </c>
      <c r="L77" s="32">
        <v>22</v>
      </c>
      <c r="M77" s="32">
        <v>22</v>
      </c>
      <c r="N77" s="31">
        <f t="shared" si="17"/>
        <v>1</v>
      </c>
      <c r="O77" s="32">
        <f t="shared" si="13"/>
        <v>100000</v>
      </c>
      <c r="P77" s="32">
        <v>5526</v>
      </c>
      <c r="Q77" s="32">
        <v>5216</v>
      </c>
      <c r="R77" s="31">
        <f t="shared" si="14"/>
        <v>0.94390155627940642</v>
      </c>
      <c r="S77" s="32">
        <f t="shared" si="15"/>
        <v>94390.155627940636</v>
      </c>
      <c r="T77" s="32">
        <v>132000</v>
      </c>
      <c r="U77" s="34">
        <f t="shared" si="16"/>
        <v>326390.15562794066</v>
      </c>
    </row>
    <row r="78" spans="2:21" hidden="1" x14ac:dyDescent="0.25">
      <c r="B78" s="27">
        <f t="shared" si="9"/>
        <v>74</v>
      </c>
      <c r="C78" s="50" t="s">
        <v>120</v>
      </c>
      <c r="D78" s="53" t="s">
        <v>122</v>
      </c>
      <c r="E78" s="52" t="s">
        <v>17</v>
      </c>
      <c r="F78" s="31">
        <v>0.75</v>
      </c>
      <c r="G78" s="32">
        <f t="shared" si="10"/>
        <v>225000</v>
      </c>
      <c r="H78" s="32">
        <f>(2256/25)*22</f>
        <v>1985.28</v>
      </c>
      <c r="I78" s="32">
        <v>1320</v>
      </c>
      <c r="J78" s="31">
        <f t="shared" si="11"/>
        <v>0.66489361702127658</v>
      </c>
      <c r="K78" s="32">
        <f t="shared" si="12"/>
        <v>0</v>
      </c>
      <c r="L78" s="32">
        <v>22</v>
      </c>
      <c r="M78" s="32">
        <v>22</v>
      </c>
      <c r="N78" s="31">
        <f t="shared" si="17"/>
        <v>1</v>
      </c>
      <c r="O78" s="32">
        <f t="shared" si="13"/>
        <v>100000</v>
      </c>
      <c r="P78" s="32">
        <v>5526</v>
      </c>
      <c r="Q78" s="32">
        <v>5216</v>
      </c>
      <c r="R78" s="31">
        <f t="shared" si="14"/>
        <v>0.94390155627940642</v>
      </c>
      <c r="S78" s="32">
        <f t="shared" si="15"/>
        <v>94390.155627940636</v>
      </c>
      <c r="T78" s="32">
        <v>208000</v>
      </c>
      <c r="U78" s="34">
        <f t="shared" si="16"/>
        <v>627390.15562794066</v>
      </c>
    </row>
    <row r="79" spans="2:21" hidden="1" x14ac:dyDescent="0.25">
      <c r="B79" s="27">
        <f t="shared" si="9"/>
        <v>75</v>
      </c>
      <c r="C79" s="38" t="s">
        <v>120</v>
      </c>
      <c r="D79" s="37" t="s">
        <v>123</v>
      </c>
      <c r="E79" s="36" t="s">
        <v>17</v>
      </c>
      <c r="F79" s="31">
        <v>0.88</v>
      </c>
      <c r="G79" s="32">
        <f t="shared" si="10"/>
        <v>264000</v>
      </c>
      <c r="H79" s="32">
        <f>(3271/25)*22</f>
        <v>2878.48</v>
      </c>
      <c r="I79" s="32">
        <v>1855</v>
      </c>
      <c r="J79" s="31">
        <f t="shared" si="11"/>
        <v>0.64443734193046331</v>
      </c>
      <c r="K79" s="32">
        <f t="shared" si="12"/>
        <v>0</v>
      </c>
      <c r="L79" s="32">
        <v>22</v>
      </c>
      <c r="M79" s="32">
        <v>22</v>
      </c>
      <c r="N79" s="31">
        <f t="shared" si="17"/>
        <v>1</v>
      </c>
      <c r="O79" s="32">
        <f t="shared" si="13"/>
        <v>100000</v>
      </c>
      <c r="P79" s="32">
        <v>5526</v>
      </c>
      <c r="Q79" s="32">
        <v>5216</v>
      </c>
      <c r="R79" s="31">
        <f t="shared" si="14"/>
        <v>0.94390155627940642</v>
      </c>
      <c r="S79" s="32">
        <f t="shared" si="15"/>
        <v>94390.155627940636</v>
      </c>
      <c r="T79" s="32">
        <v>228000</v>
      </c>
      <c r="U79" s="34">
        <f t="shared" si="16"/>
        <v>686390.15562794066</v>
      </c>
    </row>
    <row r="80" spans="2:21" hidden="1" x14ac:dyDescent="0.25">
      <c r="B80" s="27">
        <f t="shared" si="9"/>
        <v>76</v>
      </c>
      <c r="C80" s="50" t="s">
        <v>124</v>
      </c>
      <c r="D80" s="51" t="s">
        <v>125</v>
      </c>
      <c r="E80" s="49" t="s">
        <v>17</v>
      </c>
      <c r="F80" s="31">
        <v>0.88</v>
      </c>
      <c r="G80" s="32">
        <f t="shared" si="10"/>
        <v>264000</v>
      </c>
      <c r="H80" s="32">
        <f>(2127/25)*22</f>
        <v>1871.76</v>
      </c>
      <c r="I80" s="32">
        <v>1654</v>
      </c>
      <c r="J80" s="31">
        <f t="shared" si="11"/>
        <v>0.88366029832884563</v>
      </c>
      <c r="K80" s="32">
        <f t="shared" si="12"/>
        <v>441830.14916442282</v>
      </c>
      <c r="L80" s="32">
        <v>22</v>
      </c>
      <c r="M80" s="32">
        <v>21</v>
      </c>
      <c r="N80" s="31">
        <f t="shared" si="17"/>
        <v>0.95454545454545459</v>
      </c>
      <c r="O80" s="32">
        <f t="shared" si="13"/>
        <v>95454.545454545456</v>
      </c>
      <c r="P80" s="32">
        <v>2665</v>
      </c>
      <c r="Q80" s="32">
        <v>2952</v>
      </c>
      <c r="R80" s="31">
        <f t="shared" si="14"/>
        <v>1.1076923076923078</v>
      </c>
      <c r="S80" s="32">
        <f t="shared" si="15"/>
        <v>100000</v>
      </c>
      <c r="T80" s="32">
        <v>161000</v>
      </c>
      <c r="U80" s="34">
        <f t="shared" si="16"/>
        <v>1062284.6946189683</v>
      </c>
    </row>
    <row r="81" spans="2:21" hidden="1" x14ac:dyDescent="0.25">
      <c r="B81" s="27">
        <f t="shared" si="9"/>
        <v>77</v>
      </c>
      <c r="C81" s="50" t="s">
        <v>124</v>
      </c>
      <c r="D81" s="48" t="s">
        <v>126</v>
      </c>
      <c r="E81" s="49" t="s">
        <v>17</v>
      </c>
      <c r="F81" s="31">
        <v>0.75</v>
      </c>
      <c r="G81" s="32">
        <f t="shared" si="10"/>
        <v>225000</v>
      </c>
      <c r="H81" s="32">
        <f>(2363/25)*22</f>
        <v>2079.44</v>
      </c>
      <c r="I81" s="32">
        <v>1695</v>
      </c>
      <c r="J81" s="31">
        <f t="shared" si="11"/>
        <v>0.81512330242757658</v>
      </c>
      <c r="K81" s="32">
        <f t="shared" si="12"/>
        <v>407561.65121378831</v>
      </c>
      <c r="L81" s="32">
        <v>22</v>
      </c>
      <c r="M81" s="32">
        <v>18</v>
      </c>
      <c r="N81" s="31">
        <f t="shared" si="17"/>
        <v>0.81818181818181823</v>
      </c>
      <c r="O81" s="32">
        <f t="shared" si="13"/>
        <v>0</v>
      </c>
      <c r="P81" s="32">
        <v>2665</v>
      </c>
      <c r="Q81" s="32">
        <v>2952</v>
      </c>
      <c r="R81" s="31">
        <f t="shared" si="14"/>
        <v>1.1076923076923078</v>
      </c>
      <c r="S81" s="32">
        <f t="shared" si="15"/>
        <v>100000</v>
      </c>
      <c r="T81" s="32">
        <v>115000</v>
      </c>
      <c r="U81" s="34">
        <f t="shared" si="16"/>
        <v>847561.65121378831</v>
      </c>
    </row>
    <row r="82" spans="2:21" hidden="1" x14ac:dyDescent="0.25">
      <c r="B82" s="27">
        <f t="shared" si="9"/>
        <v>78</v>
      </c>
      <c r="C82" s="50" t="s">
        <v>127</v>
      </c>
      <c r="D82" s="48" t="s">
        <v>128</v>
      </c>
      <c r="E82" s="49" t="s">
        <v>17</v>
      </c>
      <c r="F82" s="31">
        <v>0.88</v>
      </c>
      <c r="G82" s="32">
        <f t="shared" si="10"/>
        <v>264000</v>
      </c>
      <c r="H82" s="32">
        <v>1494</v>
      </c>
      <c r="I82" s="32">
        <v>1277</v>
      </c>
      <c r="J82" s="31">
        <f t="shared" si="11"/>
        <v>0.8547523427041499</v>
      </c>
      <c r="K82" s="32">
        <f t="shared" si="12"/>
        <v>427376.17135207495</v>
      </c>
      <c r="L82" s="32">
        <v>24</v>
      </c>
      <c r="M82" s="32">
        <v>23</v>
      </c>
      <c r="N82" s="31">
        <f t="shared" si="17"/>
        <v>0.95833333333333337</v>
      </c>
      <c r="O82" s="32">
        <f t="shared" si="13"/>
        <v>95833.333333333343</v>
      </c>
      <c r="P82" s="32">
        <v>7232</v>
      </c>
      <c r="Q82" s="32">
        <v>8261</v>
      </c>
      <c r="R82" s="31">
        <f t="shared" si="14"/>
        <v>1.1422842920353982</v>
      </c>
      <c r="S82" s="32">
        <f t="shared" si="15"/>
        <v>100000</v>
      </c>
      <c r="T82" s="32">
        <v>138000</v>
      </c>
      <c r="U82" s="34">
        <f t="shared" si="16"/>
        <v>1025209.5046854083</v>
      </c>
    </row>
    <row r="83" spans="2:21" hidden="1" x14ac:dyDescent="0.25">
      <c r="B83" s="27">
        <f t="shared" si="9"/>
        <v>79</v>
      </c>
      <c r="C83" s="50" t="s">
        <v>127</v>
      </c>
      <c r="D83" s="48" t="s">
        <v>129</v>
      </c>
      <c r="E83" s="49" t="s">
        <v>17</v>
      </c>
      <c r="F83" s="31">
        <v>0.75</v>
      </c>
      <c r="G83" s="32">
        <f t="shared" si="10"/>
        <v>225000</v>
      </c>
      <c r="H83" s="32">
        <v>1242</v>
      </c>
      <c r="I83" s="32">
        <v>1318</v>
      </c>
      <c r="J83" s="31">
        <f t="shared" si="11"/>
        <v>1.0611916264090178</v>
      </c>
      <c r="K83" s="32">
        <f t="shared" si="12"/>
        <v>500000</v>
      </c>
      <c r="L83" s="32">
        <v>24</v>
      </c>
      <c r="M83" s="32">
        <v>22</v>
      </c>
      <c r="N83" s="31">
        <f t="shared" si="17"/>
        <v>0.91666666666666663</v>
      </c>
      <c r="O83" s="32">
        <f t="shared" si="13"/>
        <v>91666.666666666657</v>
      </c>
      <c r="P83" s="32">
        <v>7232</v>
      </c>
      <c r="Q83" s="32">
        <v>8261</v>
      </c>
      <c r="R83" s="31">
        <f t="shared" si="14"/>
        <v>1.1422842920353982</v>
      </c>
      <c r="S83" s="32">
        <f t="shared" si="15"/>
        <v>100000</v>
      </c>
      <c r="T83" s="32">
        <v>106000</v>
      </c>
      <c r="U83" s="34">
        <f t="shared" si="16"/>
        <v>1022666.6666666666</v>
      </c>
    </row>
    <row r="84" spans="2:21" hidden="1" x14ac:dyDescent="0.25">
      <c r="B84" s="27">
        <f t="shared" si="9"/>
        <v>80</v>
      </c>
      <c r="C84" s="50" t="s">
        <v>130</v>
      </c>
      <c r="D84" s="48" t="s">
        <v>131</v>
      </c>
      <c r="E84" s="49" t="s">
        <v>17</v>
      </c>
      <c r="F84" s="31">
        <v>0.88</v>
      </c>
      <c r="G84" s="32">
        <f t="shared" si="10"/>
        <v>264000</v>
      </c>
      <c r="H84" s="32">
        <f>(1858/25)*22</f>
        <v>1635.04</v>
      </c>
      <c r="I84" s="32">
        <v>1219</v>
      </c>
      <c r="J84" s="31">
        <f t="shared" si="11"/>
        <v>0.74554750954105098</v>
      </c>
      <c r="K84" s="32">
        <f t="shared" si="12"/>
        <v>0</v>
      </c>
      <c r="L84" s="32">
        <v>24</v>
      </c>
      <c r="M84" s="32">
        <v>22</v>
      </c>
      <c r="N84" s="31">
        <f t="shared" si="17"/>
        <v>0.91666666666666663</v>
      </c>
      <c r="O84" s="32">
        <f t="shared" si="13"/>
        <v>91666.666666666657</v>
      </c>
      <c r="P84" s="32">
        <v>2193</v>
      </c>
      <c r="Q84" s="32">
        <v>2416</v>
      </c>
      <c r="R84" s="31">
        <f t="shared" si="14"/>
        <v>1.101687186502508</v>
      </c>
      <c r="S84" s="32">
        <f t="shared" si="15"/>
        <v>100000</v>
      </c>
      <c r="T84" s="32">
        <v>7000</v>
      </c>
      <c r="U84" s="34">
        <f t="shared" si="16"/>
        <v>462666.66666666663</v>
      </c>
    </row>
    <row r="85" spans="2:21" hidden="1" x14ac:dyDescent="0.25">
      <c r="B85" s="61">
        <f t="shared" si="9"/>
        <v>81</v>
      </c>
      <c r="C85" s="50" t="s">
        <v>130</v>
      </c>
      <c r="D85" s="48" t="s">
        <v>132</v>
      </c>
      <c r="E85" s="49" t="s">
        <v>17</v>
      </c>
      <c r="F85" s="62">
        <v>0.5</v>
      </c>
      <c r="G85" s="32">
        <f t="shared" si="10"/>
        <v>150000</v>
      </c>
      <c r="H85" s="63">
        <f>(1792/25)*22</f>
        <v>1576.96</v>
      </c>
      <c r="I85" s="32">
        <v>1446</v>
      </c>
      <c r="J85" s="31">
        <f t="shared" si="11"/>
        <v>0.91695413961038963</v>
      </c>
      <c r="K85" s="32">
        <f t="shared" si="12"/>
        <v>458477.0698051948</v>
      </c>
      <c r="L85" s="32">
        <v>24</v>
      </c>
      <c r="M85" s="32">
        <v>21</v>
      </c>
      <c r="N85" s="31">
        <f t="shared" si="17"/>
        <v>0.875</v>
      </c>
      <c r="O85" s="32">
        <f t="shared" si="13"/>
        <v>0</v>
      </c>
      <c r="P85" s="63">
        <v>2193</v>
      </c>
      <c r="Q85" s="63">
        <v>2416</v>
      </c>
      <c r="R85" s="31">
        <f t="shared" si="14"/>
        <v>1.101687186502508</v>
      </c>
      <c r="S85" s="32">
        <f t="shared" si="15"/>
        <v>100000</v>
      </c>
      <c r="T85" s="32">
        <v>61000</v>
      </c>
      <c r="U85" s="34">
        <f t="shared" si="16"/>
        <v>769477.06980519486</v>
      </c>
    </row>
    <row r="86" spans="2:21" hidden="1" x14ac:dyDescent="0.25">
      <c r="B86" s="61">
        <f t="shared" si="9"/>
        <v>82</v>
      </c>
      <c r="C86" s="49" t="s">
        <v>130</v>
      </c>
      <c r="D86" s="58" t="s">
        <v>133</v>
      </c>
      <c r="E86" s="49" t="s">
        <v>17</v>
      </c>
      <c r="F86" s="31">
        <v>0.88</v>
      </c>
      <c r="G86" s="32">
        <f t="shared" si="10"/>
        <v>264000</v>
      </c>
      <c r="H86" s="34">
        <f>(2882/25)*22</f>
        <v>2536.16</v>
      </c>
      <c r="I86" s="32">
        <v>1369</v>
      </c>
      <c r="J86" s="31">
        <f t="shared" si="11"/>
        <v>0.53979244211721666</v>
      </c>
      <c r="K86" s="32">
        <f t="shared" si="12"/>
        <v>0</v>
      </c>
      <c r="L86" s="32">
        <v>24</v>
      </c>
      <c r="M86" s="32">
        <v>22</v>
      </c>
      <c r="N86" s="31">
        <f t="shared" si="17"/>
        <v>0.91666666666666663</v>
      </c>
      <c r="O86" s="32">
        <f t="shared" si="13"/>
        <v>91666.666666666657</v>
      </c>
      <c r="P86" s="32">
        <v>2193</v>
      </c>
      <c r="Q86" s="32">
        <v>2416</v>
      </c>
      <c r="R86" s="31">
        <f t="shared" si="14"/>
        <v>1.101687186502508</v>
      </c>
      <c r="S86" s="32">
        <f t="shared" si="15"/>
        <v>100000</v>
      </c>
      <c r="T86" s="32">
        <v>26000</v>
      </c>
      <c r="U86" s="34">
        <f t="shared" si="16"/>
        <v>481666.66666666663</v>
      </c>
    </row>
    <row r="87" spans="2:21" hidden="1" x14ac:dyDescent="0.25">
      <c r="B87" s="61">
        <f t="shared" si="9"/>
        <v>83</v>
      </c>
      <c r="C87" s="50" t="s">
        <v>134</v>
      </c>
      <c r="D87" s="51" t="s">
        <v>135</v>
      </c>
      <c r="E87" s="49" t="s">
        <v>17</v>
      </c>
      <c r="F87" s="31">
        <v>0</v>
      </c>
      <c r="G87" s="32">
        <f t="shared" si="10"/>
        <v>0</v>
      </c>
      <c r="H87" s="32">
        <v>2567</v>
      </c>
      <c r="I87" s="32">
        <v>195</v>
      </c>
      <c r="J87" s="31">
        <f t="shared" si="11"/>
        <v>7.5964160498636538E-2</v>
      </c>
      <c r="K87" s="32">
        <f t="shared" si="12"/>
        <v>0</v>
      </c>
      <c r="L87" s="32">
        <v>22</v>
      </c>
      <c r="M87" s="32">
        <v>4</v>
      </c>
      <c r="N87" s="31">
        <f t="shared" si="17"/>
        <v>0.18181818181818182</v>
      </c>
      <c r="O87" s="32">
        <f t="shared" si="13"/>
        <v>0</v>
      </c>
      <c r="P87" s="64">
        <v>4746</v>
      </c>
      <c r="Q87" s="32">
        <v>4822</v>
      </c>
      <c r="R87" s="31">
        <f t="shared" si="14"/>
        <v>1.0160134850400337</v>
      </c>
      <c r="S87" s="32">
        <f t="shared" si="15"/>
        <v>100000</v>
      </c>
      <c r="T87" s="32">
        <v>14000</v>
      </c>
      <c r="U87" s="34">
        <f t="shared" si="16"/>
        <v>114000</v>
      </c>
    </row>
    <row r="88" spans="2:21" ht="15" hidden="1" customHeight="1" x14ac:dyDescent="0.25">
      <c r="B88" s="61">
        <f t="shared" si="9"/>
        <v>84</v>
      </c>
      <c r="C88" s="65" t="s">
        <v>134</v>
      </c>
      <c r="D88" s="51" t="s">
        <v>136</v>
      </c>
      <c r="E88" s="52" t="s">
        <v>17</v>
      </c>
      <c r="F88" s="66">
        <v>0.83</v>
      </c>
      <c r="G88" s="32">
        <f t="shared" si="10"/>
        <v>249000</v>
      </c>
      <c r="H88" s="67">
        <f>(3044/25)*22</f>
        <v>2678.7200000000003</v>
      </c>
      <c r="I88" s="32">
        <v>1839</v>
      </c>
      <c r="J88" s="31">
        <f t="shared" si="11"/>
        <v>0.68652192091745301</v>
      </c>
      <c r="K88" s="32">
        <f t="shared" si="12"/>
        <v>0</v>
      </c>
      <c r="L88" s="32">
        <v>22</v>
      </c>
      <c r="M88" s="32">
        <v>19</v>
      </c>
      <c r="N88" s="31">
        <f t="shared" si="17"/>
        <v>0.86363636363636365</v>
      </c>
      <c r="O88" s="32">
        <f t="shared" si="13"/>
        <v>0</v>
      </c>
      <c r="P88" s="68">
        <v>4746</v>
      </c>
      <c r="Q88" s="67">
        <v>4822</v>
      </c>
      <c r="R88" s="69">
        <f t="shared" si="14"/>
        <v>1.0160134850400337</v>
      </c>
      <c r="S88" s="64">
        <f t="shared" si="15"/>
        <v>100000</v>
      </c>
      <c r="T88" s="64">
        <v>193000</v>
      </c>
      <c r="U88" s="70">
        <f t="shared" si="16"/>
        <v>542000</v>
      </c>
    </row>
    <row r="89" spans="2:21" ht="15.75" hidden="1" thickBot="1" x14ac:dyDescent="0.3">
      <c r="B89" s="71">
        <f t="shared" si="9"/>
        <v>85</v>
      </c>
      <c r="C89" s="72" t="s">
        <v>134</v>
      </c>
      <c r="D89" s="73" t="s">
        <v>137</v>
      </c>
      <c r="E89" s="74" t="s">
        <v>17</v>
      </c>
      <c r="F89" s="75">
        <v>0.88</v>
      </c>
      <c r="G89" s="76">
        <f t="shared" si="10"/>
        <v>264000</v>
      </c>
      <c r="H89" s="77">
        <f>(2941/25)*22</f>
        <v>2588.08</v>
      </c>
      <c r="I89" s="76">
        <v>1888</v>
      </c>
      <c r="J89" s="78">
        <f t="shared" si="11"/>
        <v>0.72949831535346665</v>
      </c>
      <c r="K89" s="76">
        <f t="shared" si="12"/>
        <v>0</v>
      </c>
      <c r="L89" s="76">
        <v>22</v>
      </c>
      <c r="M89" s="76">
        <v>22</v>
      </c>
      <c r="N89" s="78">
        <f t="shared" si="17"/>
        <v>1</v>
      </c>
      <c r="O89" s="76">
        <f t="shared" si="13"/>
        <v>100000</v>
      </c>
      <c r="P89" s="79">
        <v>4746</v>
      </c>
      <c r="Q89" s="76">
        <v>4822</v>
      </c>
      <c r="R89" s="78">
        <f t="shared" si="14"/>
        <v>1.0160134850400337</v>
      </c>
      <c r="S89" s="76">
        <f t="shared" si="15"/>
        <v>100000</v>
      </c>
      <c r="T89" s="76">
        <v>124000</v>
      </c>
      <c r="U89" s="80">
        <f t="shared" si="16"/>
        <v>588000</v>
      </c>
    </row>
    <row r="90" spans="2:21" ht="15.75" hidden="1" x14ac:dyDescent="0.25">
      <c r="B90" s="3"/>
      <c r="C90" s="81"/>
      <c r="D90" s="82"/>
      <c r="E90" s="83"/>
      <c r="F90" s="84"/>
      <c r="G90" s="85">
        <f>SUM(G5:G89)</f>
        <v>17616000</v>
      </c>
      <c r="H90" s="86"/>
      <c r="I90" s="86"/>
      <c r="J90" s="86"/>
      <c r="K90" s="85">
        <f>SUM(K5:K89)</f>
        <v>25271532.560280364</v>
      </c>
      <c r="L90" s="86"/>
      <c r="M90" s="86"/>
      <c r="N90" s="87"/>
      <c r="O90" s="85">
        <f>SUM(O5:O89)</f>
        <v>6557439.3939393954</v>
      </c>
      <c r="P90" s="87"/>
      <c r="Q90" s="87"/>
      <c r="R90" s="88"/>
      <c r="S90" s="85">
        <f>SUM(S5:S89)</f>
        <v>7523313.2532492913</v>
      </c>
      <c r="T90" s="85">
        <f>SUM(T5:T89)</f>
        <v>7682000</v>
      </c>
      <c r="U90" s="85">
        <f>SUM(U5:U89)</f>
        <v>66030285.207469076</v>
      </c>
    </row>
    <row r="91" spans="2:21" x14ac:dyDescent="0.25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</sheetData>
  <autoFilter ref="B3:U90" xr:uid="{00000000-0009-0000-0000-000001000000}">
    <filterColumn colId="1">
      <filters>
        <filter val="KSPBDG"/>
      </filters>
    </filterColumn>
    <filterColumn colId="2">
      <filters>
        <filter val="LIDYA OCTAVIANI"/>
        <filter val="NANDA SULASTRI"/>
      </filters>
    </filterColumn>
    <filterColumn colId="6" showButton="0"/>
    <filterColumn colId="7" showButton="0"/>
    <filterColumn colId="10" showButton="0"/>
    <filterColumn colId="11" showButton="0"/>
    <filterColumn colId="14" showButton="0"/>
    <filterColumn colId="15" showButton="0"/>
  </autoFilter>
  <mergeCells count="9">
    <mergeCell ref="U3:U4"/>
    <mergeCell ref="B1:T1"/>
    <mergeCell ref="B3:B4"/>
    <mergeCell ref="C3:C4"/>
    <mergeCell ref="D3:D4"/>
    <mergeCell ref="H3:J3"/>
    <mergeCell ref="L3:N3"/>
    <mergeCell ref="P3:R3"/>
    <mergeCell ref="T3:T4"/>
  </mergeCells>
  <pageMargins left="0.28000000000000003" right="0.16" top="0.33" bottom="0.28999999999999998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BECB-9F61-43E6-9465-7AF9876E838B}">
  <sheetPr filterMode="1"/>
  <dimension ref="A1:W102"/>
  <sheetViews>
    <sheetView tabSelected="1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O102" sqref="O102"/>
    </sheetView>
  </sheetViews>
  <sheetFormatPr defaultRowHeight="14.25" x14ac:dyDescent="0.2"/>
  <cols>
    <col min="1" max="1" width="3.7109375" style="3" bestFit="1" customWidth="1"/>
    <col min="2" max="2" width="9.140625" style="2"/>
    <col min="3" max="3" width="34.42578125" style="2" bestFit="1" customWidth="1"/>
    <col min="4" max="4" width="9.5703125" style="2" bestFit="1" customWidth="1"/>
    <col min="5" max="5" width="11.5703125" style="2" customWidth="1"/>
    <col min="6" max="6" width="9.85546875" style="89" customWidth="1"/>
    <col min="7" max="7" width="14" style="2" bestFit="1" customWidth="1"/>
    <col min="8" max="8" width="11.5703125" style="90" bestFit="1" customWidth="1"/>
    <col min="9" max="9" width="11.7109375" style="2" customWidth="1"/>
    <col min="10" max="10" width="11.140625" style="2" customWidth="1"/>
    <col min="11" max="11" width="13" style="2" customWidth="1"/>
    <col min="12" max="12" width="11.85546875" style="2" bestFit="1" customWidth="1"/>
    <col min="13" max="13" width="11.5703125" style="2" bestFit="1" customWidth="1"/>
    <col min="14" max="14" width="11.28515625" style="2" bestFit="1" customWidth="1"/>
    <col min="15" max="15" width="12.7109375" style="2" bestFit="1" customWidth="1"/>
    <col min="16" max="16" width="14.42578125" style="2" bestFit="1" customWidth="1"/>
    <col min="17" max="17" width="18.42578125" style="2" bestFit="1" customWidth="1"/>
    <col min="18" max="18" width="34.42578125" style="2" bestFit="1" customWidth="1"/>
    <col min="19" max="19" width="9.140625" style="2"/>
    <col min="20" max="20" width="0" style="2" hidden="1" customWidth="1"/>
    <col min="21" max="21" width="19.5703125" style="2" hidden="1" customWidth="1"/>
    <col min="22" max="22" width="12.42578125" style="2" hidden="1" customWidth="1"/>
    <col min="23" max="23" width="34.42578125" style="2" hidden="1" customWidth="1"/>
    <col min="24" max="16384" width="9.140625" style="2"/>
  </cols>
  <sheetData>
    <row r="1" spans="1:23" ht="20.25" x14ac:dyDescent="0.2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ht="15" thickBot="1" x14ac:dyDescent="0.25"/>
    <row r="3" spans="1:23" ht="25.5" customHeight="1" thickBot="1" x14ac:dyDescent="0.25">
      <c r="A3" s="5" t="s">
        <v>1</v>
      </c>
      <c r="B3" s="5" t="s">
        <v>2</v>
      </c>
      <c r="C3" s="5" t="s">
        <v>3</v>
      </c>
      <c r="D3" s="5" t="s">
        <v>4</v>
      </c>
      <c r="E3" s="91" t="s">
        <v>139</v>
      </c>
      <c r="F3" s="91" t="s">
        <v>140</v>
      </c>
      <c r="G3" s="5" t="s">
        <v>141</v>
      </c>
      <c r="H3" s="92" t="s">
        <v>142</v>
      </c>
      <c r="I3" s="91" t="s">
        <v>143</v>
      </c>
      <c r="J3" s="93" t="s">
        <v>144</v>
      </c>
      <c r="K3" s="94"/>
      <c r="L3" s="94"/>
      <c r="M3" s="94"/>
      <c r="N3" s="94"/>
      <c r="O3" s="95"/>
      <c r="P3" s="5" t="s">
        <v>145</v>
      </c>
      <c r="Q3" s="5" t="s">
        <v>146</v>
      </c>
      <c r="R3" s="5" t="s">
        <v>147</v>
      </c>
    </row>
    <row r="4" spans="1:23" ht="26.25" hidden="1" thickBot="1" x14ac:dyDescent="0.25">
      <c r="A4" s="12"/>
      <c r="B4" s="12"/>
      <c r="C4" s="12"/>
      <c r="D4" s="12"/>
      <c r="E4" s="96"/>
      <c r="F4" s="96"/>
      <c r="G4" s="12"/>
      <c r="H4" s="97"/>
      <c r="I4" s="96"/>
      <c r="J4" s="15" t="s">
        <v>5</v>
      </c>
      <c r="K4" s="15" t="s">
        <v>6</v>
      </c>
      <c r="L4" s="15" t="s">
        <v>7</v>
      </c>
      <c r="M4" s="15" t="s">
        <v>8</v>
      </c>
      <c r="N4" s="15" t="s">
        <v>9</v>
      </c>
      <c r="O4" s="98" t="s">
        <v>10</v>
      </c>
      <c r="P4" s="12"/>
      <c r="Q4" s="12"/>
      <c r="R4" s="12"/>
    </row>
    <row r="5" spans="1:23" ht="15" hidden="1" thickBot="1" x14ac:dyDescent="0.25">
      <c r="A5" s="18">
        <v>1</v>
      </c>
      <c r="B5" s="19" t="s">
        <v>15</v>
      </c>
      <c r="C5" s="20" t="s">
        <v>16</v>
      </c>
      <c r="D5" s="21" t="s">
        <v>17</v>
      </c>
      <c r="E5" s="99">
        <v>120000</v>
      </c>
      <c r="F5" s="100">
        <f>'[1]Insentive GT'!M5</f>
        <v>25</v>
      </c>
      <c r="G5" s="23">
        <f>E5*F5</f>
        <v>3000000</v>
      </c>
      <c r="H5" s="23">
        <v>51000</v>
      </c>
      <c r="I5" s="24">
        <v>50000</v>
      </c>
      <c r="J5" s="23">
        <v>264000</v>
      </c>
      <c r="K5" s="23">
        <f>'[1]Insentive GT'!K5</f>
        <v>486486.48648648651</v>
      </c>
      <c r="L5" s="23">
        <f>'[1]Insentive GT'!O5</f>
        <v>100000</v>
      </c>
      <c r="M5" s="23">
        <f>'[1]Insentive GT'!S5</f>
        <v>100000</v>
      </c>
      <c r="N5" s="23">
        <f>'[1]Insentive GT'!T5</f>
        <v>179000</v>
      </c>
      <c r="O5" s="23">
        <f>J5+K5+L5+M5+N5</f>
        <v>1129486.4864864866</v>
      </c>
      <c r="P5" s="23">
        <f>G5+H5+I5+O5</f>
        <v>4230486.4864864871</v>
      </c>
      <c r="Q5" s="101" t="s">
        <v>148</v>
      </c>
      <c r="R5" s="20" t="s">
        <v>16</v>
      </c>
      <c r="T5" s="102" t="s">
        <v>15</v>
      </c>
      <c r="U5" s="102" t="s">
        <v>16</v>
      </c>
      <c r="V5" s="101" t="s">
        <v>148</v>
      </c>
      <c r="W5" s="20" t="s">
        <v>16</v>
      </c>
    </row>
    <row r="6" spans="1:23" ht="15" hidden="1" thickBot="1" x14ac:dyDescent="0.25">
      <c r="A6" s="27">
        <f t="shared" ref="A6:A69" si="0">A5+1</f>
        <v>2</v>
      </c>
      <c r="B6" s="28" t="s">
        <v>15</v>
      </c>
      <c r="C6" s="29" t="s">
        <v>18</v>
      </c>
      <c r="D6" s="30" t="s">
        <v>17</v>
      </c>
      <c r="E6" s="103">
        <v>110000</v>
      </c>
      <c r="F6" s="104">
        <f>'[1]Insentive GT'!M6</f>
        <v>25</v>
      </c>
      <c r="G6" s="32">
        <f t="shared" ref="G6:G69" si="1">E6*F6</f>
        <v>2750000</v>
      </c>
      <c r="H6" s="32">
        <v>25500</v>
      </c>
      <c r="I6" s="32">
        <v>50000</v>
      </c>
      <c r="J6" s="32">
        <v>264000</v>
      </c>
      <c r="K6" s="32">
        <f>'[1]Insentive GT'!K6</f>
        <v>496465.29562982003</v>
      </c>
      <c r="L6" s="32">
        <f>'[1]Insentive GT'!O6</f>
        <v>100000</v>
      </c>
      <c r="M6" s="32">
        <f>'[1]Insentive GT'!S6</f>
        <v>100000</v>
      </c>
      <c r="N6" s="32">
        <f>'[1]Insentive GT'!T6</f>
        <v>99000</v>
      </c>
      <c r="O6" s="32">
        <f t="shared" ref="O6:O69" si="2">J6+K6+L6+M6+N6</f>
        <v>1059465.2956298201</v>
      </c>
      <c r="P6" s="32">
        <f t="shared" ref="P6:P69" si="3">G6+H6+I6+O6</f>
        <v>3884965.2956298199</v>
      </c>
      <c r="Q6" s="105" t="s">
        <v>149</v>
      </c>
      <c r="R6" s="106" t="s">
        <v>18</v>
      </c>
      <c r="T6" s="102" t="s">
        <v>15</v>
      </c>
      <c r="U6" s="102" t="s">
        <v>18</v>
      </c>
      <c r="V6" s="105" t="s">
        <v>149</v>
      </c>
      <c r="W6" s="106" t="s">
        <v>18</v>
      </c>
    </row>
    <row r="7" spans="1:23" ht="15" hidden="1" thickBot="1" x14ac:dyDescent="0.25">
      <c r="A7" s="27">
        <f t="shared" si="0"/>
        <v>3</v>
      </c>
      <c r="B7" s="28" t="s">
        <v>19</v>
      </c>
      <c r="C7" s="29" t="s">
        <v>20</v>
      </c>
      <c r="D7" s="30" t="s">
        <v>17</v>
      </c>
      <c r="E7" s="107">
        <v>110000</v>
      </c>
      <c r="F7" s="104">
        <f>'[1]Insentive GT'!M7</f>
        <v>16</v>
      </c>
      <c r="G7" s="32">
        <f t="shared" si="1"/>
        <v>1760000</v>
      </c>
      <c r="H7" s="32">
        <v>28000</v>
      </c>
      <c r="I7" s="32">
        <v>50000</v>
      </c>
      <c r="J7" s="32">
        <v>264000</v>
      </c>
      <c r="K7" s="32">
        <f>'[1]Insentive GT'!K7</f>
        <v>0</v>
      </c>
      <c r="L7" s="32">
        <f>'[1]Insentive GT'!O7</f>
        <v>0</v>
      </c>
      <c r="M7" s="32">
        <f>'[1]Insentive GT'!S7</f>
        <v>100000</v>
      </c>
      <c r="N7" s="32">
        <f>'[1]Insentive GT'!T7</f>
        <v>56000</v>
      </c>
      <c r="O7" s="32">
        <f t="shared" si="2"/>
        <v>420000</v>
      </c>
      <c r="P7" s="32">
        <f t="shared" si="3"/>
        <v>2258000</v>
      </c>
      <c r="Q7" s="108">
        <v>7380506364</v>
      </c>
      <c r="R7" s="29" t="s">
        <v>20</v>
      </c>
      <c r="T7" s="102" t="s">
        <v>19</v>
      </c>
      <c r="U7" s="102" t="s">
        <v>20</v>
      </c>
      <c r="V7" s="108">
        <v>7380506364</v>
      </c>
      <c r="W7" s="29" t="s">
        <v>20</v>
      </c>
    </row>
    <row r="8" spans="1:23" ht="15" hidden="1" thickBot="1" x14ac:dyDescent="0.25">
      <c r="A8" s="27">
        <f t="shared" si="0"/>
        <v>4</v>
      </c>
      <c r="B8" s="36" t="s">
        <v>19</v>
      </c>
      <c r="C8" s="37" t="s">
        <v>21</v>
      </c>
      <c r="D8" s="36" t="s">
        <v>17</v>
      </c>
      <c r="E8" s="107">
        <v>120000</v>
      </c>
      <c r="F8" s="104">
        <f>'[1]Insentive GT'!M8</f>
        <v>20</v>
      </c>
      <c r="G8" s="32">
        <f t="shared" si="1"/>
        <v>2400000</v>
      </c>
      <c r="H8" s="32">
        <v>0</v>
      </c>
      <c r="I8" s="32">
        <v>50000</v>
      </c>
      <c r="J8" s="32">
        <v>225000</v>
      </c>
      <c r="K8" s="32">
        <f>'[1]Insentive GT'!K8</f>
        <v>455397.30134932534</v>
      </c>
      <c r="L8" s="32">
        <f>'[1]Insentive GT'!O8</f>
        <v>0</v>
      </c>
      <c r="M8" s="32">
        <f>'[1]Insentive GT'!S8</f>
        <v>100000</v>
      </c>
      <c r="N8" s="32">
        <f>'[1]Insentive GT'!T8</f>
        <v>12000</v>
      </c>
      <c r="O8" s="32">
        <f t="shared" si="2"/>
        <v>792397.30134932534</v>
      </c>
      <c r="P8" s="32">
        <f t="shared" si="3"/>
        <v>3242397.3013493251</v>
      </c>
      <c r="Q8" s="109">
        <v>7175021787</v>
      </c>
      <c r="R8" s="42" t="s">
        <v>21</v>
      </c>
      <c r="T8" s="102" t="s">
        <v>19</v>
      </c>
      <c r="U8" s="102" t="s">
        <v>21</v>
      </c>
      <c r="V8" s="110">
        <v>7175021787</v>
      </c>
      <c r="W8" s="43" t="s">
        <v>21</v>
      </c>
    </row>
    <row r="9" spans="1:23" ht="15" hidden="1" thickBot="1" x14ac:dyDescent="0.25">
      <c r="A9" s="27">
        <f t="shared" si="0"/>
        <v>5</v>
      </c>
      <c r="B9" s="38" t="s">
        <v>19</v>
      </c>
      <c r="C9" s="37" t="s">
        <v>22</v>
      </c>
      <c r="D9" s="36" t="s">
        <v>17</v>
      </c>
      <c r="E9" s="107">
        <v>110000</v>
      </c>
      <c r="F9" s="104">
        <f>'[1]Insentive GT'!M9</f>
        <v>23</v>
      </c>
      <c r="G9" s="32">
        <f t="shared" si="1"/>
        <v>2530000</v>
      </c>
      <c r="H9" s="32">
        <v>0</v>
      </c>
      <c r="I9" s="32">
        <v>50000</v>
      </c>
      <c r="J9" s="32">
        <v>225000</v>
      </c>
      <c r="K9" s="32">
        <f>'[1]Insentive GT'!K9</f>
        <v>408517.35015772871</v>
      </c>
      <c r="L9" s="32">
        <f>'[1]Insentive GT'!O9</f>
        <v>95833.333333333343</v>
      </c>
      <c r="M9" s="32">
        <f>'[1]Insentive GT'!S9</f>
        <v>100000</v>
      </c>
      <c r="N9" s="32">
        <f>'[1]Insentive GT'!T9</f>
        <v>63000</v>
      </c>
      <c r="O9" s="32">
        <f t="shared" si="2"/>
        <v>892350.68349106202</v>
      </c>
      <c r="P9" s="32">
        <f t="shared" si="3"/>
        <v>3472350.6834910619</v>
      </c>
      <c r="Q9" s="110">
        <v>7380560652</v>
      </c>
      <c r="R9" s="43" t="s">
        <v>22</v>
      </c>
      <c r="T9" s="102" t="s">
        <v>19</v>
      </c>
      <c r="U9" s="102" t="s">
        <v>22</v>
      </c>
      <c r="V9" s="109">
        <v>7380560652</v>
      </c>
      <c r="W9" s="42" t="s">
        <v>22</v>
      </c>
    </row>
    <row r="10" spans="1:23" ht="15" hidden="1" thickBot="1" x14ac:dyDescent="0.25">
      <c r="A10" s="27">
        <f t="shared" si="0"/>
        <v>6</v>
      </c>
      <c r="B10" s="39" t="s">
        <v>23</v>
      </c>
      <c r="C10" s="29" t="s">
        <v>24</v>
      </c>
      <c r="D10" s="30" t="s">
        <v>17</v>
      </c>
      <c r="E10" s="107">
        <v>110000</v>
      </c>
      <c r="F10" s="104">
        <f>'[1]Insentive GT'!M10</f>
        <v>22</v>
      </c>
      <c r="G10" s="32">
        <f t="shared" si="1"/>
        <v>2420000</v>
      </c>
      <c r="H10" s="32">
        <v>0</v>
      </c>
      <c r="I10" s="32">
        <v>50000</v>
      </c>
      <c r="J10" s="32">
        <v>0</v>
      </c>
      <c r="K10" s="32">
        <f>'[1]Insentive GT'!K10</f>
        <v>0</v>
      </c>
      <c r="L10" s="32">
        <f>'[1]Insentive GT'!O10</f>
        <v>0</v>
      </c>
      <c r="M10" s="32">
        <f>'[1]Insentive GT'!S10</f>
        <v>0</v>
      </c>
      <c r="N10" s="32">
        <f>'[1]Insentive GT'!T10</f>
        <v>0</v>
      </c>
      <c r="O10" s="32">
        <f t="shared" si="2"/>
        <v>0</v>
      </c>
      <c r="P10" s="32">
        <f t="shared" si="3"/>
        <v>2470000</v>
      </c>
      <c r="Q10" s="111">
        <v>6575090897</v>
      </c>
      <c r="R10" s="29" t="s">
        <v>24</v>
      </c>
      <c r="T10" s="102" t="s">
        <v>23</v>
      </c>
      <c r="U10" s="102" t="s">
        <v>24</v>
      </c>
      <c r="V10" s="112">
        <v>6575090897</v>
      </c>
      <c r="W10" s="48" t="s">
        <v>24</v>
      </c>
    </row>
    <row r="11" spans="1:23" ht="15" hidden="1" thickBot="1" x14ac:dyDescent="0.25">
      <c r="A11" s="27">
        <f t="shared" si="0"/>
        <v>7</v>
      </c>
      <c r="B11" s="28" t="s">
        <v>23</v>
      </c>
      <c r="C11" s="29" t="s">
        <v>25</v>
      </c>
      <c r="D11" s="30" t="s">
        <v>17</v>
      </c>
      <c r="E11" s="103">
        <v>110000</v>
      </c>
      <c r="F11" s="104">
        <f>'[1]Insentive GT'!M11</f>
        <v>26</v>
      </c>
      <c r="G11" s="32">
        <f t="shared" si="1"/>
        <v>2860000</v>
      </c>
      <c r="H11" s="32">
        <v>0</v>
      </c>
      <c r="I11" s="32">
        <v>50000</v>
      </c>
      <c r="J11" s="32">
        <v>264000</v>
      </c>
      <c r="K11" s="32">
        <f>'[1]Insentive GT'!K11</f>
        <v>500000</v>
      </c>
      <c r="L11" s="32">
        <f>'[1]Insentive GT'!O11</f>
        <v>100000</v>
      </c>
      <c r="M11" s="32">
        <f>'[1]Insentive GT'!S11</f>
        <v>96800.65627563576</v>
      </c>
      <c r="N11" s="32">
        <f>'[1]Insentive GT'!T11</f>
        <v>352000</v>
      </c>
      <c r="O11" s="32">
        <f t="shared" si="2"/>
        <v>1312800.6562756358</v>
      </c>
      <c r="P11" s="32">
        <f t="shared" si="3"/>
        <v>4222800.6562756356</v>
      </c>
      <c r="Q11" s="113">
        <v>7895308374</v>
      </c>
      <c r="R11" s="29" t="s">
        <v>25</v>
      </c>
      <c r="T11" s="102" t="s">
        <v>23</v>
      </c>
      <c r="U11" s="102" t="s">
        <v>25</v>
      </c>
      <c r="V11" s="113">
        <v>7895308374</v>
      </c>
      <c r="W11" s="29" t="s">
        <v>25</v>
      </c>
    </row>
    <row r="12" spans="1:23" ht="15" hidden="1" thickBot="1" x14ac:dyDescent="0.25">
      <c r="A12" s="27">
        <f t="shared" si="0"/>
        <v>8</v>
      </c>
      <c r="B12" s="28" t="s">
        <v>23</v>
      </c>
      <c r="C12" s="41" t="s">
        <v>26</v>
      </c>
      <c r="D12" s="30" t="s">
        <v>17</v>
      </c>
      <c r="E12" s="107">
        <v>110000</v>
      </c>
      <c r="F12" s="104">
        <f>'[1]Insentive GT'!M12</f>
        <v>26</v>
      </c>
      <c r="G12" s="32">
        <f t="shared" si="1"/>
        <v>2860000</v>
      </c>
      <c r="H12" s="32">
        <v>0</v>
      </c>
      <c r="I12" s="32">
        <v>50000</v>
      </c>
      <c r="J12" s="32">
        <v>264000</v>
      </c>
      <c r="K12" s="32">
        <f>'[1]Insentive GT'!K12</f>
        <v>500000</v>
      </c>
      <c r="L12" s="32">
        <f>'[1]Insentive GT'!O12</f>
        <v>100000</v>
      </c>
      <c r="M12" s="32">
        <f>'[1]Insentive GT'!S12</f>
        <v>96800.65627563576</v>
      </c>
      <c r="N12" s="32">
        <f>'[1]Insentive GT'!T12</f>
        <v>50000</v>
      </c>
      <c r="O12" s="32">
        <f t="shared" si="2"/>
        <v>1010800.6562756358</v>
      </c>
      <c r="P12" s="32">
        <f t="shared" si="3"/>
        <v>3920800.6562756356</v>
      </c>
      <c r="Q12" s="114">
        <v>7820199701</v>
      </c>
      <c r="R12" s="41" t="s">
        <v>26</v>
      </c>
      <c r="T12" s="102" t="s">
        <v>23</v>
      </c>
      <c r="U12" s="102" t="s">
        <v>26</v>
      </c>
      <c r="V12" s="111">
        <v>7820199701</v>
      </c>
      <c r="W12" s="29" t="s">
        <v>26</v>
      </c>
    </row>
    <row r="13" spans="1:23" ht="15" hidden="1" thickBot="1" x14ac:dyDescent="0.25">
      <c r="A13" s="27">
        <f t="shared" si="0"/>
        <v>9</v>
      </c>
      <c r="B13" s="28" t="s">
        <v>27</v>
      </c>
      <c r="C13" s="42" t="s">
        <v>28</v>
      </c>
      <c r="D13" s="36" t="s">
        <v>17</v>
      </c>
      <c r="E13" s="107">
        <v>120000</v>
      </c>
      <c r="F13" s="104">
        <f>'[1]Insentive GT'!M13</f>
        <v>24</v>
      </c>
      <c r="G13" s="32">
        <f t="shared" si="1"/>
        <v>2880000</v>
      </c>
      <c r="H13" s="32">
        <v>0</v>
      </c>
      <c r="I13" s="32">
        <v>50000</v>
      </c>
      <c r="J13" s="32">
        <v>249000</v>
      </c>
      <c r="K13" s="32">
        <f>'[1]Insentive GT'!K13</f>
        <v>498544.81955762516</v>
      </c>
      <c r="L13" s="32">
        <f>'[1]Insentive GT'!O13</f>
        <v>100000</v>
      </c>
      <c r="M13" s="32">
        <f>'[1]Insentive GT'!S13</f>
        <v>100000</v>
      </c>
      <c r="N13" s="32">
        <f>'[1]Insentive GT'!T13</f>
        <v>204000</v>
      </c>
      <c r="O13" s="32">
        <f t="shared" si="2"/>
        <v>1151544.8195576251</v>
      </c>
      <c r="P13" s="32">
        <f t="shared" si="3"/>
        <v>4081544.8195576249</v>
      </c>
      <c r="Q13" s="115">
        <v>8850737003</v>
      </c>
      <c r="R13" s="43" t="s">
        <v>28</v>
      </c>
      <c r="T13" s="102" t="s">
        <v>27</v>
      </c>
      <c r="U13" s="102" t="s">
        <v>28</v>
      </c>
      <c r="V13" s="114">
        <v>8850737003</v>
      </c>
      <c r="W13" s="41" t="s">
        <v>28</v>
      </c>
    </row>
    <row r="14" spans="1:23" ht="15" hidden="1" thickBot="1" x14ac:dyDescent="0.25">
      <c r="A14" s="27">
        <f t="shared" si="0"/>
        <v>10</v>
      </c>
      <c r="B14" s="28" t="s">
        <v>27</v>
      </c>
      <c r="C14" s="41" t="s">
        <v>29</v>
      </c>
      <c r="D14" s="30" t="s">
        <v>17</v>
      </c>
      <c r="E14" s="107">
        <v>120000</v>
      </c>
      <c r="F14" s="104">
        <f>'[1]Insentive GT'!M14</f>
        <v>24</v>
      </c>
      <c r="G14" s="32">
        <f t="shared" si="1"/>
        <v>2880000</v>
      </c>
      <c r="H14" s="32">
        <v>0</v>
      </c>
      <c r="I14" s="32">
        <v>50000</v>
      </c>
      <c r="J14" s="32">
        <v>264000</v>
      </c>
      <c r="K14" s="32">
        <f>'[1]Insentive GT'!K14</f>
        <v>477428.18057455536</v>
      </c>
      <c r="L14" s="32">
        <f>'[1]Insentive GT'!O14</f>
        <v>100000</v>
      </c>
      <c r="M14" s="32">
        <f>'[1]Insentive GT'!S14</f>
        <v>100000</v>
      </c>
      <c r="N14" s="32">
        <f>'[1]Insentive GT'!T14</f>
        <v>159000</v>
      </c>
      <c r="O14" s="32">
        <f t="shared" si="2"/>
        <v>1100428.1805745554</v>
      </c>
      <c r="P14" s="32">
        <f t="shared" si="3"/>
        <v>4030428.1805745554</v>
      </c>
      <c r="Q14" s="108">
        <v>6755269895</v>
      </c>
      <c r="R14" s="41" t="s">
        <v>29</v>
      </c>
      <c r="T14" s="102" t="s">
        <v>27</v>
      </c>
      <c r="U14" s="102" t="s">
        <v>29</v>
      </c>
      <c r="V14" s="115">
        <v>6755269895</v>
      </c>
      <c r="W14" s="43" t="s">
        <v>29</v>
      </c>
    </row>
    <row r="15" spans="1:23" ht="15" hidden="1" thickBot="1" x14ac:dyDescent="0.25">
      <c r="A15" s="27">
        <f t="shared" si="0"/>
        <v>11</v>
      </c>
      <c r="B15" s="38" t="s">
        <v>27</v>
      </c>
      <c r="C15" s="37" t="s">
        <v>30</v>
      </c>
      <c r="D15" s="36" t="s">
        <v>17</v>
      </c>
      <c r="E15" s="107">
        <v>120000</v>
      </c>
      <c r="F15" s="104">
        <f>'[1]Insentive GT'!M15</f>
        <v>24</v>
      </c>
      <c r="G15" s="32">
        <f t="shared" si="1"/>
        <v>2880000</v>
      </c>
      <c r="H15" s="32">
        <v>0</v>
      </c>
      <c r="I15" s="32">
        <v>50000</v>
      </c>
      <c r="J15" s="32">
        <v>264000</v>
      </c>
      <c r="K15" s="32">
        <f>'[1]Insentive GT'!K15</f>
        <v>476031.9573901465</v>
      </c>
      <c r="L15" s="32">
        <f>'[1]Insentive GT'!O15</f>
        <v>100000</v>
      </c>
      <c r="M15" s="32">
        <f>'[1]Insentive GT'!S15</f>
        <v>100000</v>
      </c>
      <c r="N15" s="32">
        <f>'[1]Insentive GT'!T15</f>
        <v>165000</v>
      </c>
      <c r="O15" s="32">
        <f t="shared" si="2"/>
        <v>1105031.9573901466</v>
      </c>
      <c r="P15" s="32">
        <f t="shared" si="3"/>
        <v>4035031.9573901463</v>
      </c>
      <c r="Q15" s="116" t="s">
        <v>150</v>
      </c>
      <c r="R15" s="42" t="s">
        <v>30</v>
      </c>
      <c r="T15" s="102" t="s">
        <v>27</v>
      </c>
      <c r="U15" s="102" t="s">
        <v>30</v>
      </c>
      <c r="V15" s="116" t="s">
        <v>150</v>
      </c>
      <c r="W15" s="29" t="s">
        <v>30</v>
      </c>
    </row>
    <row r="16" spans="1:23" ht="15" hidden="1" thickBot="1" x14ac:dyDescent="0.25">
      <c r="A16" s="27">
        <f t="shared" si="0"/>
        <v>12</v>
      </c>
      <c r="B16" s="28" t="s">
        <v>31</v>
      </c>
      <c r="C16" s="42" t="s">
        <v>32</v>
      </c>
      <c r="D16" s="36" t="s">
        <v>17</v>
      </c>
      <c r="E16" s="107">
        <v>110000</v>
      </c>
      <c r="F16" s="104">
        <f>'[1]Insentive GT'!M16</f>
        <v>25</v>
      </c>
      <c r="G16" s="32">
        <f t="shared" si="1"/>
        <v>2750000</v>
      </c>
      <c r="H16" s="32">
        <v>51000</v>
      </c>
      <c r="I16" s="32">
        <v>50000</v>
      </c>
      <c r="J16" s="32">
        <v>225000</v>
      </c>
      <c r="K16" s="32">
        <f>'[1]Insentive GT'!K16</f>
        <v>452015.35508637235</v>
      </c>
      <c r="L16" s="32">
        <f>'[1]Insentive GT'!O16</f>
        <v>100000</v>
      </c>
      <c r="M16" s="32">
        <f>'[1]Insentive GT'!S16</f>
        <v>100000</v>
      </c>
      <c r="N16" s="32">
        <f>'[1]Insentive GT'!T16</f>
        <v>117000</v>
      </c>
      <c r="O16" s="32">
        <f t="shared" si="2"/>
        <v>994015.35508637235</v>
      </c>
      <c r="P16" s="32">
        <f t="shared" si="3"/>
        <v>3845015.3550863722</v>
      </c>
      <c r="Q16" s="115">
        <v>1911468374</v>
      </c>
      <c r="R16" s="43" t="s">
        <v>32</v>
      </c>
      <c r="T16" s="102" t="s">
        <v>31</v>
      </c>
      <c r="U16" s="102" t="s">
        <v>32</v>
      </c>
      <c r="V16" s="108">
        <v>1911468374</v>
      </c>
      <c r="W16" s="41" t="s">
        <v>32</v>
      </c>
    </row>
    <row r="17" spans="1:23" ht="15" hidden="1" thickBot="1" x14ac:dyDescent="0.25">
      <c r="A17" s="27">
        <f t="shared" si="0"/>
        <v>13</v>
      </c>
      <c r="B17" s="36" t="s">
        <v>33</v>
      </c>
      <c r="C17" s="29" t="s">
        <v>34</v>
      </c>
      <c r="D17" s="30" t="s">
        <v>17</v>
      </c>
      <c r="E17" s="107">
        <v>120000</v>
      </c>
      <c r="F17" s="104">
        <f>'[1]Insentive GT'!M17</f>
        <v>25</v>
      </c>
      <c r="G17" s="32">
        <f t="shared" si="1"/>
        <v>3000000</v>
      </c>
      <c r="H17" s="32">
        <v>0</v>
      </c>
      <c r="I17" s="32">
        <v>50000</v>
      </c>
      <c r="J17" s="32">
        <v>225000</v>
      </c>
      <c r="K17" s="32">
        <f>'[1]Insentive GT'!K17</f>
        <v>0</v>
      </c>
      <c r="L17" s="32">
        <f>'[1]Insentive GT'!O17</f>
        <v>100000</v>
      </c>
      <c r="M17" s="32">
        <f>'[1]Insentive GT'!S17</f>
        <v>100000</v>
      </c>
      <c r="N17" s="32">
        <f>'[1]Insentive GT'!T17</f>
        <v>53000</v>
      </c>
      <c r="O17" s="32">
        <f t="shared" si="2"/>
        <v>478000</v>
      </c>
      <c r="P17" s="32">
        <f t="shared" si="3"/>
        <v>3528000</v>
      </c>
      <c r="Q17" s="108" t="s">
        <v>151</v>
      </c>
      <c r="R17" s="29" t="s">
        <v>34</v>
      </c>
      <c r="T17" s="102" t="s">
        <v>33</v>
      </c>
      <c r="U17" s="102" t="s">
        <v>34</v>
      </c>
      <c r="V17" s="116" t="s">
        <v>151</v>
      </c>
      <c r="W17" s="42" t="s">
        <v>34</v>
      </c>
    </row>
    <row r="18" spans="1:23" ht="15" hidden="1" thickBot="1" x14ac:dyDescent="0.25">
      <c r="A18" s="27">
        <f t="shared" si="0"/>
        <v>14</v>
      </c>
      <c r="B18" s="28" t="s">
        <v>35</v>
      </c>
      <c r="C18" s="43" t="s">
        <v>36</v>
      </c>
      <c r="D18" s="36" t="s">
        <v>17</v>
      </c>
      <c r="E18" s="107">
        <v>115000</v>
      </c>
      <c r="F18" s="104">
        <f>'[1]Insentive GT'!M18</f>
        <v>21</v>
      </c>
      <c r="G18" s="32">
        <f t="shared" si="1"/>
        <v>2415000</v>
      </c>
      <c r="H18" s="32">
        <v>0</v>
      </c>
      <c r="I18" s="32">
        <v>50000</v>
      </c>
      <c r="J18" s="32">
        <v>225000</v>
      </c>
      <c r="K18" s="32">
        <f>'[1]Insentive GT'!K18</f>
        <v>496801.98166223004</v>
      </c>
      <c r="L18" s="32">
        <f>'[1]Insentive GT'!O18</f>
        <v>0</v>
      </c>
      <c r="M18" s="32">
        <f>'[1]Insentive GT'!S18</f>
        <v>100000</v>
      </c>
      <c r="N18" s="32">
        <f>'[1]Insentive GT'!T18</f>
        <v>347000</v>
      </c>
      <c r="O18" s="32">
        <f t="shared" si="2"/>
        <v>1168801.9816622301</v>
      </c>
      <c r="P18" s="32">
        <f t="shared" si="3"/>
        <v>3633801.9816622301</v>
      </c>
      <c r="Q18" s="115">
        <v>7745255281</v>
      </c>
      <c r="R18" s="42" t="s">
        <v>36</v>
      </c>
      <c r="T18" s="102" t="s">
        <v>35</v>
      </c>
      <c r="U18" s="102" t="s">
        <v>36</v>
      </c>
      <c r="V18" s="108">
        <v>7745255281</v>
      </c>
      <c r="W18" s="29" t="s">
        <v>36</v>
      </c>
    </row>
    <row r="19" spans="1:23" ht="15" hidden="1" thickBot="1" x14ac:dyDescent="0.25">
      <c r="A19" s="27">
        <f t="shared" si="0"/>
        <v>15</v>
      </c>
      <c r="B19" s="28" t="s">
        <v>35</v>
      </c>
      <c r="C19" s="42" t="s">
        <v>152</v>
      </c>
      <c r="D19" s="36" t="s">
        <v>17</v>
      </c>
      <c r="E19" s="107">
        <v>120000</v>
      </c>
      <c r="F19" s="104">
        <f>'[1]Insentive GT'!M19</f>
        <v>22</v>
      </c>
      <c r="G19" s="32">
        <f t="shared" si="1"/>
        <v>2640000</v>
      </c>
      <c r="H19" s="32">
        <v>0</v>
      </c>
      <c r="I19" s="32">
        <v>50000</v>
      </c>
      <c r="J19" s="32">
        <v>264000</v>
      </c>
      <c r="K19" s="32">
        <f>'[1]Insentive GT'!K19</f>
        <v>500000</v>
      </c>
      <c r="L19" s="32">
        <f>'[1]Insentive GT'!O19</f>
        <v>91666.666666666657</v>
      </c>
      <c r="M19" s="32">
        <f>'[1]Insentive GT'!S19</f>
        <v>100000</v>
      </c>
      <c r="N19" s="32">
        <f>'[1]Insentive GT'!T19</f>
        <v>62000</v>
      </c>
      <c r="O19" s="32">
        <f t="shared" si="2"/>
        <v>1017666.6666666666</v>
      </c>
      <c r="P19" s="32">
        <f t="shared" si="3"/>
        <v>3707666.6666666665</v>
      </c>
      <c r="Q19" s="113">
        <v>3740929720</v>
      </c>
      <c r="R19" s="43" t="s">
        <v>153</v>
      </c>
      <c r="T19" s="102" t="s">
        <v>35</v>
      </c>
      <c r="U19" s="102" t="s">
        <v>37</v>
      </c>
      <c r="V19" s="117">
        <v>3740929720</v>
      </c>
      <c r="W19" s="118" t="s">
        <v>153</v>
      </c>
    </row>
    <row r="20" spans="1:23" ht="15" hidden="1" thickBot="1" x14ac:dyDescent="0.25">
      <c r="A20" s="27">
        <f t="shared" si="0"/>
        <v>16</v>
      </c>
      <c r="B20" s="28" t="s">
        <v>38</v>
      </c>
      <c r="C20" s="29" t="s">
        <v>39</v>
      </c>
      <c r="D20" s="30" t="s">
        <v>17</v>
      </c>
      <c r="E20" s="107">
        <v>120000</v>
      </c>
      <c r="F20" s="104">
        <f>'[1]Insentive GT'!M20</f>
        <v>25</v>
      </c>
      <c r="G20" s="32">
        <f t="shared" si="1"/>
        <v>3000000</v>
      </c>
      <c r="H20" s="32">
        <v>0</v>
      </c>
      <c r="I20" s="32">
        <v>50000</v>
      </c>
      <c r="J20" s="32">
        <v>225000</v>
      </c>
      <c r="K20" s="32">
        <f>'[1]Insentive GT'!K20</f>
        <v>500000</v>
      </c>
      <c r="L20" s="32">
        <f>'[1]Insentive GT'!O20</f>
        <v>100000</v>
      </c>
      <c r="M20" s="32">
        <f>'[1]Insentive GT'!S20</f>
        <v>100000</v>
      </c>
      <c r="N20" s="32">
        <f>'[1]Insentive GT'!T20</f>
        <v>150000</v>
      </c>
      <c r="O20" s="32">
        <f t="shared" si="2"/>
        <v>1075000</v>
      </c>
      <c r="P20" s="32">
        <f t="shared" si="3"/>
        <v>4125000</v>
      </c>
      <c r="Q20" s="116">
        <v>4040467659</v>
      </c>
      <c r="R20" s="29" t="s">
        <v>39</v>
      </c>
      <c r="T20" s="102" t="s">
        <v>38</v>
      </c>
      <c r="U20" s="102" t="s">
        <v>39</v>
      </c>
      <c r="V20" s="113">
        <v>4040467659</v>
      </c>
      <c r="W20" s="43" t="s">
        <v>39</v>
      </c>
    </row>
    <row r="21" spans="1:23" ht="15" hidden="1" thickBot="1" x14ac:dyDescent="0.25">
      <c r="A21" s="27">
        <f t="shared" si="0"/>
        <v>17</v>
      </c>
      <c r="B21" s="39" t="s">
        <v>40</v>
      </c>
      <c r="C21" s="29" t="s">
        <v>41</v>
      </c>
      <c r="D21" s="30" t="s">
        <v>17</v>
      </c>
      <c r="E21" s="107">
        <v>115000</v>
      </c>
      <c r="F21" s="104">
        <f>'[1]Insentive GT'!M21</f>
        <v>10</v>
      </c>
      <c r="G21" s="32">
        <f t="shared" si="1"/>
        <v>1150000</v>
      </c>
      <c r="H21" s="32">
        <v>0</v>
      </c>
      <c r="I21" s="32">
        <v>50000</v>
      </c>
      <c r="J21" s="32">
        <v>225000</v>
      </c>
      <c r="K21" s="32">
        <f>'[1]Insentive GT'!K21</f>
        <v>0</v>
      </c>
      <c r="L21" s="32">
        <f>'[1]Insentive GT'!O21</f>
        <v>0</v>
      </c>
      <c r="M21" s="32">
        <f>'[1]Insentive GT'!S21</f>
        <v>93552.311435523123</v>
      </c>
      <c r="N21" s="32">
        <f>'[1]Insentive GT'!T21</f>
        <v>2000</v>
      </c>
      <c r="O21" s="32">
        <f t="shared" si="2"/>
        <v>320552.31143552309</v>
      </c>
      <c r="P21" s="32">
        <f t="shared" si="3"/>
        <v>1520552.311435523</v>
      </c>
      <c r="Q21" s="119">
        <v>3860048981</v>
      </c>
      <c r="R21" s="29" t="s">
        <v>154</v>
      </c>
      <c r="T21" s="102"/>
      <c r="U21" s="102"/>
      <c r="V21" s="119"/>
      <c r="W21" s="29"/>
    </row>
    <row r="22" spans="1:23" ht="15" hidden="1" thickBot="1" x14ac:dyDescent="0.25">
      <c r="A22" s="27">
        <f t="shared" si="0"/>
        <v>18</v>
      </c>
      <c r="B22" s="39" t="s">
        <v>42</v>
      </c>
      <c r="C22" s="29" t="s">
        <v>43</v>
      </c>
      <c r="D22" s="30" t="s">
        <v>17</v>
      </c>
      <c r="E22" s="107">
        <v>100000</v>
      </c>
      <c r="F22" s="104">
        <f>'[1]Insentive GT'!M22</f>
        <v>22</v>
      </c>
      <c r="G22" s="32">
        <f t="shared" si="1"/>
        <v>2200000</v>
      </c>
      <c r="H22" s="32">
        <v>53500</v>
      </c>
      <c r="I22" s="32">
        <v>50000</v>
      </c>
      <c r="J22" s="32">
        <v>264000</v>
      </c>
      <c r="K22" s="32">
        <f>'[1]Insentive GT'!K22</f>
        <v>490226.33744855964</v>
      </c>
      <c r="L22" s="32">
        <f>'[1]Insentive GT'!O22</f>
        <v>0</v>
      </c>
      <c r="M22" s="32">
        <f>'[1]Insentive GT'!S22</f>
        <v>0</v>
      </c>
      <c r="N22" s="32">
        <f>'[1]Insentive GT'!T22</f>
        <v>47000</v>
      </c>
      <c r="O22" s="32">
        <f t="shared" si="2"/>
        <v>801226.3374485597</v>
      </c>
      <c r="P22" s="32">
        <f t="shared" si="3"/>
        <v>3104726.3374485597</v>
      </c>
      <c r="Q22" s="119">
        <v>8575105757</v>
      </c>
      <c r="R22" s="29" t="s">
        <v>43</v>
      </c>
      <c r="T22" s="102" t="s">
        <v>42</v>
      </c>
      <c r="U22" s="102" t="s">
        <v>43</v>
      </c>
      <c r="V22" s="119">
        <v>8575105757</v>
      </c>
      <c r="W22" s="29" t="s">
        <v>43</v>
      </c>
    </row>
    <row r="23" spans="1:23" ht="15" hidden="1" thickBot="1" x14ac:dyDescent="0.25">
      <c r="A23" s="27">
        <f t="shared" si="0"/>
        <v>19</v>
      </c>
      <c r="B23" s="36" t="s">
        <v>44</v>
      </c>
      <c r="C23" s="37" t="s">
        <v>45</v>
      </c>
      <c r="D23" s="36" t="s">
        <v>17</v>
      </c>
      <c r="E23" s="107">
        <v>110000</v>
      </c>
      <c r="F23" s="104">
        <f>'[1]Insentive GT'!M23</f>
        <v>22</v>
      </c>
      <c r="G23" s="32">
        <f t="shared" si="1"/>
        <v>2420000</v>
      </c>
      <c r="H23" s="32">
        <v>0</v>
      </c>
      <c r="I23" s="32">
        <v>50000</v>
      </c>
      <c r="J23" s="32">
        <v>264000</v>
      </c>
      <c r="K23" s="32">
        <f>'[1]Insentive GT'!K23</f>
        <v>481412.63940520445</v>
      </c>
      <c r="L23" s="32">
        <f>'[1]Insentive GT'!O23</f>
        <v>91666.666666666657</v>
      </c>
      <c r="M23" s="32">
        <f>'[1]Insentive GT'!S23</f>
        <v>93873.201917954182</v>
      </c>
      <c r="N23" s="32">
        <f>'[1]Insentive GT'!T23</f>
        <v>22000</v>
      </c>
      <c r="O23" s="32">
        <f t="shared" si="2"/>
        <v>952952.50798982522</v>
      </c>
      <c r="P23" s="32">
        <f t="shared" si="3"/>
        <v>3422952.5079898252</v>
      </c>
      <c r="Q23" s="120" t="s">
        <v>155</v>
      </c>
      <c r="R23" s="42" t="s">
        <v>45</v>
      </c>
      <c r="T23" s="102" t="s">
        <v>44</v>
      </c>
      <c r="U23" s="102" t="s">
        <v>45</v>
      </c>
      <c r="V23" s="120" t="s">
        <v>155</v>
      </c>
      <c r="W23" s="42" t="s">
        <v>45</v>
      </c>
    </row>
    <row r="24" spans="1:23" ht="15" hidden="1" thickBot="1" x14ac:dyDescent="0.25">
      <c r="A24" s="27">
        <f t="shared" si="0"/>
        <v>20</v>
      </c>
      <c r="B24" s="36" t="s">
        <v>44</v>
      </c>
      <c r="C24" s="37" t="s">
        <v>46</v>
      </c>
      <c r="D24" s="36" t="s">
        <v>17</v>
      </c>
      <c r="E24" s="107">
        <v>110000</v>
      </c>
      <c r="F24" s="104">
        <f>'[1]Insentive GT'!M24</f>
        <v>21</v>
      </c>
      <c r="G24" s="32">
        <f t="shared" si="1"/>
        <v>2310000</v>
      </c>
      <c r="H24" s="32">
        <v>0</v>
      </c>
      <c r="I24" s="32">
        <v>50000</v>
      </c>
      <c r="J24" s="32">
        <v>264000</v>
      </c>
      <c r="K24" s="32">
        <f>'[1]Insentive GT'!K24</f>
        <v>0</v>
      </c>
      <c r="L24" s="32">
        <f>'[1]Insentive GT'!O24</f>
        <v>0</v>
      </c>
      <c r="M24" s="32">
        <f>'[1]Insentive GT'!S24</f>
        <v>93873.201917954182</v>
      </c>
      <c r="N24" s="32">
        <f>'[1]Insentive GT'!T24</f>
        <v>3000</v>
      </c>
      <c r="O24" s="32">
        <f t="shared" si="2"/>
        <v>360873.2019179542</v>
      </c>
      <c r="P24" s="32">
        <f t="shared" si="3"/>
        <v>2720873.2019179543</v>
      </c>
      <c r="Q24" s="113">
        <v>1470550968</v>
      </c>
      <c r="R24" s="42" t="s">
        <v>156</v>
      </c>
      <c r="T24" s="102" t="s">
        <v>44</v>
      </c>
      <c r="U24" s="102" t="s">
        <v>46</v>
      </c>
      <c r="V24" s="113">
        <v>1470550968</v>
      </c>
      <c r="W24" s="42" t="s">
        <v>156</v>
      </c>
    </row>
    <row r="25" spans="1:23" ht="15" hidden="1" thickBot="1" x14ac:dyDescent="0.25">
      <c r="A25" s="27">
        <f t="shared" si="0"/>
        <v>21</v>
      </c>
      <c r="B25" s="36" t="s">
        <v>44</v>
      </c>
      <c r="C25" s="37" t="s">
        <v>47</v>
      </c>
      <c r="D25" s="36" t="s">
        <v>17</v>
      </c>
      <c r="E25" s="107">
        <v>110000</v>
      </c>
      <c r="F25" s="104">
        <f>'[1]Insentive GT'!M25</f>
        <v>21</v>
      </c>
      <c r="G25" s="32">
        <f t="shared" si="1"/>
        <v>2310000</v>
      </c>
      <c r="H25" s="32">
        <v>0</v>
      </c>
      <c r="I25" s="32">
        <v>50000</v>
      </c>
      <c r="J25" s="32">
        <v>264000</v>
      </c>
      <c r="K25" s="32">
        <f>'[1]Insentive GT'!K25</f>
        <v>0</v>
      </c>
      <c r="L25" s="32">
        <f>'[1]Insentive GT'!O25</f>
        <v>0</v>
      </c>
      <c r="M25" s="32">
        <f>'[1]Insentive GT'!S25</f>
        <v>93873.201917954182</v>
      </c>
      <c r="N25" s="32">
        <f>'[1]Insentive GT'!T25</f>
        <v>8000</v>
      </c>
      <c r="O25" s="32">
        <f t="shared" si="2"/>
        <v>365873.2019179542</v>
      </c>
      <c r="P25" s="32">
        <f t="shared" si="3"/>
        <v>2725873.2019179543</v>
      </c>
      <c r="Q25" s="113">
        <v>1801225492</v>
      </c>
      <c r="R25" s="37" t="s">
        <v>157</v>
      </c>
      <c r="T25" s="102" t="s">
        <v>44</v>
      </c>
      <c r="U25" s="102" t="s">
        <v>47</v>
      </c>
      <c r="V25" s="113">
        <v>1801225492</v>
      </c>
      <c r="W25" s="37" t="s">
        <v>157</v>
      </c>
    </row>
    <row r="26" spans="1:23" ht="15" hidden="1" thickBot="1" x14ac:dyDescent="0.25">
      <c r="A26" s="27">
        <f t="shared" si="0"/>
        <v>22</v>
      </c>
      <c r="B26" s="36" t="s">
        <v>48</v>
      </c>
      <c r="C26" s="37" t="s">
        <v>49</v>
      </c>
      <c r="D26" s="36" t="s">
        <v>17</v>
      </c>
      <c r="E26" s="107">
        <v>100000</v>
      </c>
      <c r="F26" s="104">
        <f>'[1]Insentive GT'!M26</f>
        <v>24</v>
      </c>
      <c r="G26" s="32">
        <f t="shared" si="1"/>
        <v>2400000</v>
      </c>
      <c r="H26" s="32"/>
      <c r="I26" s="32">
        <v>50000</v>
      </c>
      <c r="J26" s="32">
        <v>264000</v>
      </c>
      <c r="K26" s="32">
        <f>'[1]Insentive GT'!K26</f>
        <v>474289.58051420841</v>
      </c>
      <c r="L26" s="32">
        <f>'[1]Insentive GT'!O26</f>
        <v>100000</v>
      </c>
      <c r="M26" s="32">
        <f>'[1]Insentive GT'!S26</f>
        <v>87591.240875912408</v>
      </c>
      <c r="N26" s="32">
        <f>'[1]Insentive GT'!T26</f>
        <v>6000</v>
      </c>
      <c r="O26" s="32">
        <f t="shared" si="2"/>
        <v>931880.82139012078</v>
      </c>
      <c r="P26" s="32">
        <f t="shared" si="3"/>
        <v>3381880.8213901208</v>
      </c>
      <c r="Q26" s="120" t="s">
        <v>158</v>
      </c>
      <c r="R26" s="42" t="s">
        <v>49</v>
      </c>
      <c r="T26" s="102" t="s">
        <v>48</v>
      </c>
      <c r="U26" s="102" t="s">
        <v>49</v>
      </c>
      <c r="V26" s="116" t="s">
        <v>158</v>
      </c>
      <c r="W26" s="29" t="s">
        <v>49</v>
      </c>
    </row>
    <row r="27" spans="1:23" ht="15" hidden="1" thickBot="1" x14ac:dyDescent="0.25">
      <c r="A27" s="27">
        <f t="shared" si="0"/>
        <v>23</v>
      </c>
      <c r="B27" s="45" t="s">
        <v>48</v>
      </c>
      <c r="C27" s="37" t="s">
        <v>50</v>
      </c>
      <c r="D27" s="36" t="s">
        <v>17</v>
      </c>
      <c r="E27" s="107">
        <v>100000</v>
      </c>
      <c r="F27" s="104">
        <f>'[1]Insentive GT'!M27</f>
        <v>23</v>
      </c>
      <c r="G27" s="32">
        <f t="shared" si="1"/>
        <v>2300000</v>
      </c>
      <c r="H27" s="32"/>
      <c r="I27" s="32">
        <v>50000</v>
      </c>
      <c r="J27" s="32">
        <v>0</v>
      </c>
      <c r="K27" s="32">
        <f>'[1]Insentive GT'!K27</f>
        <v>400613.78659112367</v>
      </c>
      <c r="L27" s="32">
        <f>'[1]Insentive GT'!O27</f>
        <v>95833.333333333343</v>
      </c>
      <c r="M27" s="32">
        <f>'[1]Insentive GT'!S27</f>
        <v>87591.240875912408</v>
      </c>
      <c r="N27" s="32">
        <f>'[1]Insentive GT'!T27</f>
        <v>0</v>
      </c>
      <c r="O27" s="32">
        <f t="shared" si="2"/>
        <v>584038.36080036941</v>
      </c>
      <c r="P27" s="32">
        <f t="shared" si="3"/>
        <v>2934038.3608003696</v>
      </c>
      <c r="Q27" s="108">
        <v>2890894715</v>
      </c>
      <c r="R27" s="43" t="s">
        <v>50</v>
      </c>
      <c r="T27" s="102" t="s">
        <v>48</v>
      </c>
      <c r="U27" s="102" t="s">
        <v>50</v>
      </c>
      <c r="V27" s="108">
        <v>2890894715</v>
      </c>
      <c r="W27" s="43" t="s">
        <v>50</v>
      </c>
    </row>
    <row r="28" spans="1:23" ht="15" hidden="1" thickBot="1" x14ac:dyDescent="0.25">
      <c r="A28" s="27">
        <f t="shared" si="0"/>
        <v>24</v>
      </c>
      <c r="B28" s="28" t="s">
        <v>48</v>
      </c>
      <c r="C28" s="29" t="s">
        <v>51</v>
      </c>
      <c r="D28" s="36" t="s">
        <v>17</v>
      </c>
      <c r="E28" s="107">
        <v>100000</v>
      </c>
      <c r="F28" s="104">
        <f>'[1]Insentive GT'!M28</f>
        <v>24</v>
      </c>
      <c r="G28" s="32">
        <f t="shared" si="1"/>
        <v>2400000</v>
      </c>
      <c r="H28" s="32"/>
      <c r="I28" s="32">
        <v>50000</v>
      </c>
      <c r="J28" s="32">
        <v>150000</v>
      </c>
      <c r="K28" s="32">
        <f>'[1]Insentive GT'!K28</f>
        <v>479142.18566392479</v>
      </c>
      <c r="L28" s="32">
        <f>'[1]Insentive GT'!O28</f>
        <v>100000</v>
      </c>
      <c r="M28" s="32">
        <f>'[1]Insentive GT'!S28</f>
        <v>87591.240875912408</v>
      </c>
      <c r="N28" s="32">
        <f>'[1]Insentive GT'!T28</f>
        <v>0</v>
      </c>
      <c r="O28" s="32">
        <f t="shared" si="2"/>
        <v>816733.42653983715</v>
      </c>
      <c r="P28" s="32">
        <f t="shared" si="3"/>
        <v>3266733.4265398374</v>
      </c>
      <c r="Q28" s="116">
        <v>1772018473</v>
      </c>
      <c r="R28" s="29" t="s">
        <v>51</v>
      </c>
      <c r="T28" s="102" t="s">
        <v>48</v>
      </c>
      <c r="U28" s="102" t="s">
        <v>51</v>
      </c>
      <c r="V28" s="121">
        <v>1772018473</v>
      </c>
      <c r="W28" s="43" t="s">
        <v>51</v>
      </c>
    </row>
    <row r="29" spans="1:23" ht="15" hidden="1" thickBot="1" x14ac:dyDescent="0.25">
      <c r="A29" s="27">
        <f t="shared" si="0"/>
        <v>25</v>
      </c>
      <c r="B29" s="28" t="s">
        <v>48</v>
      </c>
      <c r="C29" s="42" t="s">
        <v>52</v>
      </c>
      <c r="D29" s="36" t="s">
        <v>17</v>
      </c>
      <c r="E29" s="107">
        <v>100000</v>
      </c>
      <c r="F29" s="104">
        <f>'[1]Insentive GT'!M29</f>
        <v>24</v>
      </c>
      <c r="G29" s="32">
        <f t="shared" si="1"/>
        <v>2400000</v>
      </c>
      <c r="H29" s="32"/>
      <c r="I29" s="32">
        <v>50000</v>
      </c>
      <c r="J29" s="32">
        <v>264000</v>
      </c>
      <c r="K29" s="32">
        <f>'[1]Insentive GT'!K29</f>
        <v>412906.610703043</v>
      </c>
      <c r="L29" s="32">
        <f>'[1]Insentive GT'!O29</f>
        <v>100000</v>
      </c>
      <c r="M29" s="32">
        <f>'[1]Insentive GT'!S29</f>
        <v>87591.240875912408</v>
      </c>
      <c r="N29" s="32">
        <f>'[1]Insentive GT'!T29</f>
        <v>62000</v>
      </c>
      <c r="O29" s="32">
        <f t="shared" si="2"/>
        <v>926497.85157895531</v>
      </c>
      <c r="P29" s="32">
        <f t="shared" si="3"/>
        <v>3376497.8515789555</v>
      </c>
      <c r="Q29" s="121" t="s">
        <v>159</v>
      </c>
      <c r="R29" s="43" t="s">
        <v>52</v>
      </c>
      <c r="T29" s="102" t="s">
        <v>48</v>
      </c>
      <c r="U29" s="102" t="s">
        <v>52</v>
      </c>
      <c r="V29" s="120" t="s">
        <v>159</v>
      </c>
      <c r="W29" s="42" t="s">
        <v>52</v>
      </c>
    </row>
    <row r="30" spans="1:23" ht="15" hidden="1" thickBot="1" x14ac:dyDescent="0.25">
      <c r="A30" s="27">
        <f t="shared" si="0"/>
        <v>26</v>
      </c>
      <c r="B30" s="38" t="s">
        <v>53</v>
      </c>
      <c r="C30" s="42" t="s">
        <v>160</v>
      </c>
      <c r="D30" s="36" t="s">
        <v>17</v>
      </c>
      <c r="E30" s="107">
        <v>100000</v>
      </c>
      <c r="F30" s="104">
        <f>'[1]Insentive GT'!M30</f>
        <v>3</v>
      </c>
      <c r="G30" s="32">
        <f t="shared" si="1"/>
        <v>300000</v>
      </c>
      <c r="H30" s="32">
        <v>0</v>
      </c>
      <c r="I30" s="32">
        <v>50000</v>
      </c>
      <c r="J30" s="32">
        <v>0</v>
      </c>
      <c r="K30" s="32">
        <f>'[1]Insentive GT'!K30</f>
        <v>0</v>
      </c>
      <c r="L30" s="32">
        <f>'[1]Insentive GT'!O30</f>
        <v>0</v>
      </c>
      <c r="M30" s="32">
        <f>'[1]Insentive GT'!S30</f>
        <v>100000</v>
      </c>
      <c r="N30" s="32">
        <f>'[1]Insentive GT'!T30</f>
        <v>12000</v>
      </c>
      <c r="O30" s="32">
        <f t="shared" si="2"/>
        <v>112000</v>
      </c>
      <c r="P30" s="32">
        <f t="shared" si="3"/>
        <v>462000</v>
      </c>
      <c r="Q30" s="108" t="s">
        <v>161</v>
      </c>
      <c r="R30" s="42" t="s">
        <v>54</v>
      </c>
      <c r="T30" s="102" t="s">
        <v>53</v>
      </c>
      <c r="U30" s="102" t="s">
        <v>54</v>
      </c>
      <c r="V30" s="122" t="s">
        <v>161</v>
      </c>
      <c r="W30" s="42" t="s">
        <v>54</v>
      </c>
    </row>
    <row r="31" spans="1:23" ht="15" hidden="1" thickBot="1" x14ac:dyDescent="0.25">
      <c r="A31" s="27">
        <f t="shared" si="0"/>
        <v>27</v>
      </c>
      <c r="B31" s="36" t="s">
        <v>53</v>
      </c>
      <c r="C31" s="37" t="s">
        <v>55</v>
      </c>
      <c r="D31" s="36" t="s">
        <v>17</v>
      </c>
      <c r="E31" s="107">
        <v>100000</v>
      </c>
      <c r="F31" s="104">
        <f>'[1]Insentive GT'!M31</f>
        <v>22</v>
      </c>
      <c r="G31" s="32">
        <f t="shared" si="1"/>
        <v>2200000</v>
      </c>
      <c r="H31" s="32">
        <v>51000</v>
      </c>
      <c r="I31" s="32">
        <v>50000</v>
      </c>
      <c r="J31" s="32">
        <v>225000</v>
      </c>
      <c r="K31" s="32">
        <f>'[1]Insentive GT'!K31</f>
        <v>419243.98625429557</v>
      </c>
      <c r="L31" s="32">
        <f>'[1]Insentive GT'!O31</f>
        <v>91666.666666666657</v>
      </c>
      <c r="M31" s="32">
        <f>'[1]Insentive GT'!S31</f>
        <v>100000</v>
      </c>
      <c r="N31" s="32">
        <f>'[1]Insentive GT'!T31</f>
        <v>35000</v>
      </c>
      <c r="O31" s="32">
        <f t="shared" si="2"/>
        <v>870910.65292096219</v>
      </c>
      <c r="P31" s="32">
        <f t="shared" si="3"/>
        <v>3171910.6529209623</v>
      </c>
      <c r="Q31" s="113">
        <v>7835033732</v>
      </c>
      <c r="R31" s="42" t="s">
        <v>55</v>
      </c>
      <c r="T31" s="102" t="s">
        <v>53</v>
      </c>
      <c r="U31" s="102" t="s">
        <v>55</v>
      </c>
      <c r="V31" s="108">
        <v>7835033732</v>
      </c>
      <c r="W31" s="42" t="s">
        <v>55</v>
      </c>
    </row>
    <row r="32" spans="1:23" ht="15" hidden="1" thickBot="1" x14ac:dyDescent="0.25">
      <c r="A32" s="27">
        <f t="shared" si="0"/>
        <v>28</v>
      </c>
      <c r="B32" s="28" t="s">
        <v>56</v>
      </c>
      <c r="C32" s="29" t="s">
        <v>57</v>
      </c>
      <c r="D32" s="30" t="s">
        <v>17</v>
      </c>
      <c r="E32" s="107">
        <v>120000</v>
      </c>
      <c r="F32" s="104">
        <f>'[1]Insentive GT'!M32</f>
        <v>24</v>
      </c>
      <c r="G32" s="32">
        <f t="shared" si="1"/>
        <v>2880000</v>
      </c>
      <c r="H32" s="32">
        <v>0</v>
      </c>
      <c r="I32" s="32">
        <v>50000</v>
      </c>
      <c r="J32" s="32">
        <v>150000</v>
      </c>
      <c r="K32" s="32">
        <f>'[1]Insentive GT'!K32</f>
        <v>472481.82762201451</v>
      </c>
      <c r="L32" s="32">
        <f>'[1]Insentive GT'!O32</f>
        <v>100000</v>
      </c>
      <c r="M32" s="32">
        <f>'[1]Insentive GT'!S32</f>
        <v>81216.383947041788</v>
      </c>
      <c r="N32" s="32">
        <f>'[1]Insentive GT'!T32</f>
        <v>44000</v>
      </c>
      <c r="O32" s="32">
        <f t="shared" si="2"/>
        <v>847698.21156905638</v>
      </c>
      <c r="P32" s="32">
        <f t="shared" si="3"/>
        <v>3777698.2115690564</v>
      </c>
      <c r="Q32" s="123">
        <v>3780247753</v>
      </c>
      <c r="R32" s="29" t="s">
        <v>57</v>
      </c>
      <c r="T32" s="102" t="s">
        <v>56</v>
      </c>
      <c r="U32" s="102" t="s">
        <v>57</v>
      </c>
      <c r="V32" s="124">
        <v>3780247753</v>
      </c>
      <c r="W32" s="43" t="s">
        <v>57</v>
      </c>
    </row>
    <row r="33" spans="1:23" ht="15" hidden="1" thickBot="1" x14ac:dyDescent="0.25">
      <c r="A33" s="27">
        <f t="shared" si="0"/>
        <v>29</v>
      </c>
      <c r="B33" s="28" t="s">
        <v>56</v>
      </c>
      <c r="C33" s="29" t="s">
        <v>58</v>
      </c>
      <c r="D33" s="30" t="s">
        <v>17</v>
      </c>
      <c r="E33" s="107">
        <v>120000</v>
      </c>
      <c r="F33" s="104">
        <f>'[1]Insentive GT'!M33</f>
        <v>24</v>
      </c>
      <c r="G33" s="32">
        <f t="shared" si="1"/>
        <v>2880000</v>
      </c>
      <c r="H33" s="32">
        <v>0</v>
      </c>
      <c r="I33" s="32">
        <v>50000</v>
      </c>
      <c r="J33" s="32">
        <v>225000</v>
      </c>
      <c r="K33" s="32">
        <f>'[1]Insentive GT'!K33</f>
        <v>498742.45472837018</v>
      </c>
      <c r="L33" s="32">
        <f>'[1]Insentive GT'!O33</f>
        <v>100000</v>
      </c>
      <c r="M33" s="32">
        <f>'[1]Insentive GT'!S33</f>
        <v>81216.383947041788</v>
      </c>
      <c r="N33" s="32">
        <f>'[1]Insentive GT'!T33</f>
        <v>58000</v>
      </c>
      <c r="O33" s="32">
        <f t="shared" si="2"/>
        <v>962958.838675412</v>
      </c>
      <c r="P33" s="32">
        <f t="shared" si="3"/>
        <v>3892958.8386754119</v>
      </c>
      <c r="Q33" s="123">
        <v>2310352082</v>
      </c>
      <c r="R33" s="29" t="s">
        <v>162</v>
      </c>
      <c r="T33" s="102" t="s">
        <v>56</v>
      </c>
      <c r="U33" s="102" t="s">
        <v>58</v>
      </c>
      <c r="V33" s="125">
        <v>2310352082</v>
      </c>
      <c r="W33" s="126" t="s">
        <v>162</v>
      </c>
    </row>
    <row r="34" spans="1:23" ht="15" hidden="1" thickBot="1" x14ac:dyDescent="0.25">
      <c r="A34" s="27">
        <f t="shared" si="0"/>
        <v>30</v>
      </c>
      <c r="B34" s="28" t="s">
        <v>56</v>
      </c>
      <c r="C34" s="41" t="s">
        <v>59</v>
      </c>
      <c r="D34" s="30" t="s">
        <v>17</v>
      </c>
      <c r="E34" s="107">
        <v>115000</v>
      </c>
      <c r="F34" s="104">
        <f>'[1]Insentive GT'!M34</f>
        <v>24</v>
      </c>
      <c r="G34" s="32">
        <f t="shared" si="1"/>
        <v>2760000</v>
      </c>
      <c r="H34" s="32">
        <v>0</v>
      </c>
      <c r="I34" s="32">
        <v>50000</v>
      </c>
      <c r="J34" s="32">
        <v>225000</v>
      </c>
      <c r="K34" s="32">
        <f>'[1]Insentive GT'!K34</f>
        <v>500000</v>
      </c>
      <c r="L34" s="32">
        <f>'[1]Insentive GT'!O34</f>
        <v>100000</v>
      </c>
      <c r="M34" s="32">
        <f>'[1]Insentive GT'!S34</f>
        <v>100000</v>
      </c>
      <c r="N34" s="32">
        <f>'[1]Insentive GT'!T34</f>
        <v>143000</v>
      </c>
      <c r="O34" s="32">
        <f t="shared" si="2"/>
        <v>1068000</v>
      </c>
      <c r="P34" s="32">
        <f t="shared" si="3"/>
        <v>3878000</v>
      </c>
      <c r="Q34" s="109">
        <v>1090935051</v>
      </c>
      <c r="R34" s="41" t="s">
        <v>59</v>
      </c>
      <c r="T34" s="102" t="s">
        <v>56</v>
      </c>
      <c r="U34" s="102" t="s">
        <v>59</v>
      </c>
      <c r="V34" s="113">
        <v>1090935051</v>
      </c>
      <c r="W34" s="42" t="s">
        <v>59</v>
      </c>
    </row>
    <row r="35" spans="1:23" ht="15" hidden="1" thickBot="1" x14ac:dyDescent="0.25">
      <c r="A35" s="27">
        <f t="shared" si="0"/>
        <v>31</v>
      </c>
      <c r="B35" s="36" t="s">
        <v>60</v>
      </c>
      <c r="C35" s="37" t="s">
        <v>61</v>
      </c>
      <c r="D35" s="36" t="s">
        <v>17</v>
      </c>
      <c r="E35" s="107">
        <v>120000</v>
      </c>
      <c r="F35" s="104">
        <f>'[1]Insentive GT'!M35</f>
        <v>24</v>
      </c>
      <c r="G35" s="32">
        <f t="shared" si="1"/>
        <v>2880000</v>
      </c>
      <c r="H35" s="32">
        <v>53000</v>
      </c>
      <c r="I35" s="32">
        <v>50000</v>
      </c>
      <c r="J35" s="32">
        <v>225000</v>
      </c>
      <c r="K35" s="32">
        <f>'[1]Insentive GT'!K35</f>
        <v>0</v>
      </c>
      <c r="L35" s="32">
        <f>'[1]Insentive GT'!O35</f>
        <v>100000</v>
      </c>
      <c r="M35" s="32">
        <f>'[1]Insentive GT'!S35</f>
        <v>90999.386879215206</v>
      </c>
      <c r="N35" s="32">
        <f>'[1]Insentive GT'!T35</f>
        <v>217000</v>
      </c>
      <c r="O35" s="32">
        <f t="shared" si="2"/>
        <v>632999.38687921525</v>
      </c>
      <c r="P35" s="32">
        <f t="shared" si="3"/>
        <v>3615999.386879215</v>
      </c>
      <c r="Q35" s="113" t="s">
        <v>163</v>
      </c>
      <c r="R35" s="42" t="s">
        <v>61</v>
      </c>
      <c r="T35" s="102" t="s">
        <v>60</v>
      </c>
      <c r="U35" s="102" t="s">
        <v>61</v>
      </c>
      <c r="V35" s="123" t="s">
        <v>163</v>
      </c>
      <c r="W35" s="29" t="s">
        <v>61</v>
      </c>
    </row>
    <row r="36" spans="1:23" ht="15" hidden="1" thickBot="1" x14ac:dyDescent="0.25">
      <c r="A36" s="27">
        <f t="shared" si="0"/>
        <v>32</v>
      </c>
      <c r="B36" s="39" t="s">
        <v>60</v>
      </c>
      <c r="C36" s="29" t="s">
        <v>62</v>
      </c>
      <c r="D36" s="30" t="s">
        <v>17</v>
      </c>
      <c r="E36" s="107">
        <v>120000</v>
      </c>
      <c r="F36" s="104">
        <f>'[1]Insentive GT'!M36</f>
        <v>24</v>
      </c>
      <c r="G36" s="32">
        <f t="shared" si="1"/>
        <v>2880000</v>
      </c>
      <c r="H36" s="32"/>
      <c r="I36" s="32">
        <v>50000</v>
      </c>
      <c r="J36" s="32">
        <v>168000.00000000003</v>
      </c>
      <c r="K36" s="32">
        <f>'[1]Insentive GT'!K36</f>
        <v>500000</v>
      </c>
      <c r="L36" s="32">
        <f>'[1]Insentive GT'!O36</f>
        <v>100000</v>
      </c>
      <c r="M36" s="32">
        <f>'[1]Insentive GT'!S36</f>
        <v>90999.386879215206</v>
      </c>
      <c r="N36" s="32">
        <f>'[1]Insentive GT'!T36</f>
        <v>86000</v>
      </c>
      <c r="O36" s="32">
        <f t="shared" si="2"/>
        <v>944999.38687921525</v>
      </c>
      <c r="P36" s="32">
        <f t="shared" si="3"/>
        <v>3874999.386879215</v>
      </c>
      <c r="Q36" s="119">
        <v>2831374600</v>
      </c>
      <c r="R36" s="29" t="s">
        <v>62</v>
      </c>
      <c r="T36" s="102" t="s">
        <v>60</v>
      </c>
      <c r="U36" s="102" t="s">
        <v>62</v>
      </c>
      <c r="V36" s="109">
        <v>2831374600</v>
      </c>
      <c r="W36" s="41" t="s">
        <v>62</v>
      </c>
    </row>
    <row r="37" spans="1:23" ht="15" hidden="1" thickBot="1" x14ac:dyDescent="0.25">
      <c r="A37" s="27">
        <f t="shared" si="0"/>
        <v>33</v>
      </c>
      <c r="B37" s="39" t="s">
        <v>60</v>
      </c>
      <c r="C37" s="46" t="s">
        <v>63</v>
      </c>
      <c r="D37" s="30" t="s">
        <v>17</v>
      </c>
      <c r="E37" s="107">
        <v>120000</v>
      </c>
      <c r="F37" s="104">
        <f>'[1]Insentive GT'!M37</f>
        <v>24</v>
      </c>
      <c r="G37" s="32">
        <f t="shared" si="1"/>
        <v>2880000</v>
      </c>
      <c r="H37" s="32"/>
      <c r="I37" s="32">
        <v>50000</v>
      </c>
      <c r="J37" s="32">
        <v>225000</v>
      </c>
      <c r="K37" s="32">
        <f>'[1]Insentive GT'!K37</f>
        <v>0</v>
      </c>
      <c r="L37" s="32">
        <f>'[1]Insentive GT'!O37</f>
        <v>100000</v>
      </c>
      <c r="M37" s="32">
        <f>'[1]Insentive GT'!S37</f>
        <v>90999.386879215206</v>
      </c>
      <c r="N37" s="32">
        <f>'[1]Insentive GT'!T37</f>
        <v>202000</v>
      </c>
      <c r="O37" s="32">
        <f t="shared" si="2"/>
        <v>617999.38687921525</v>
      </c>
      <c r="P37" s="32">
        <f t="shared" si="3"/>
        <v>3547999.386879215</v>
      </c>
      <c r="Q37" s="127">
        <v>2801269445</v>
      </c>
      <c r="R37" s="46" t="s">
        <v>63</v>
      </c>
      <c r="T37" s="102" t="s">
        <v>60</v>
      </c>
      <c r="U37" s="102" t="s">
        <v>63</v>
      </c>
      <c r="V37" s="113">
        <v>2801269445</v>
      </c>
      <c r="W37" s="42" t="s">
        <v>63</v>
      </c>
    </row>
    <row r="38" spans="1:23" ht="15" thickBot="1" x14ac:dyDescent="0.25">
      <c r="A38" s="27">
        <f t="shared" si="0"/>
        <v>34</v>
      </c>
      <c r="B38" s="28" t="s">
        <v>60</v>
      </c>
      <c r="C38" s="29" t="s">
        <v>64</v>
      </c>
      <c r="D38" s="36" t="s">
        <v>65</v>
      </c>
      <c r="E38" s="107">
        <v>120000</v>
      </c>
      <c r="F38" s="104">
        <f>'[1]Insentive GT'!M38</f>
        <v>24</v>
      </c>
      <c r="G38" s="32">
        <f t="shared" si="1"/>
        <v>2880000</v>
      </c>
      <c r="H38" s="32"/>
      <c r="I38" s="32">
        <v>50000</v>
      </c>
      <c r="J38" s="162">
        <v>0</v>
      </c>
      <c r="K38" s="162">
        <f>'[1]Insentive GT'!K38</f>
        <v>0</v>
      </c>
      <c r="L38" s="162">
        <f>'[1]Insentive GT'!O38</f>
        <v>0</v>
      </c>
      <c r="M38" s="162">
        <f>'[1]Insentive GT'!S38</f>
        <v>0</v>
      </c>
      <c r="N38" s="162">
        <f>'[1]Insentive GT'!T38</f>
        <v>0</v>
      </c>
      <c r="O38" s="162">
        <f>'Insentive GT'!U38</f>
        <v>720000</v>
      </c>
      <c r="P38" s="32">
        <f t="shared" si="3"/>
        <v>3650000</v>
      </c>
      <c r="Q38" s="108">
        <v>2801576518</v>
      </c>
      <c r="R38" s="29" t="s">
        <v>64</v>
      </c>
      <c r="T38" s="102" t="s">
        <v>60</v>
      </c>
      <c r="U38" s="102" t="s">
        <v>64</v>
      </c>
      <c r="V38" s="38">
        <v>2801576518</v>
      </c>
      <c r="W38" s="48" t="s">
        <v>64</v>
      </c>
    </row>
    <row r="39" spans="1:23" ht="15" thickBot="1" x14ac:dyDescent="0.25">
      <c r="A39" s="27">
        <f t="shared" si="0"/>
        <v>35</v>
      </c>
      <c r="B39" s="28" t="s">
        <v>60</v>
      </c>
      <c r="C39" s="29" t="s">
        <v>66</v>
      </c>
      <c r="D39" s="36" t="s">
        <v>65</v>
      </c>
      <c r="E39" s="107">
        <v>120000</v>
      </c>
      <c r="F39" s="104">
        <f>'[1]Insentive GT'!M39</f>
        <v>22</v>
      </c>
      <c r="G39" s="32">
        <f t="shared" si="1"/>
        <v>2640000</v>
      </c>
      <c r="H39" s="32"/>
      <c r="I39" s="32">
        <v>50000</v>
      </c>
      <c r="J39" s="162">
        <v>0</v>
      </c>
      <c r="K39" s="162">
        <f>'[1]Insentive GT'!K39</f>
        <v>0</v>
      </c>
      <c r="L39" s="162">
        <f>'[1]Insentive GT'!O39</f>
        <v>0</v>
      </c>
      <c r="M39" s="162">
        <f>'[1]Insentive GT'!S39</f>
        <v>0</v>
      </c>
      <c r="N39" s="162">
        <f>'[1]Insentive GT'!T39</f>
        <v>0</v>
      </c>
      <c r="O39" s="162">
        <f>'Insentive GT'!U39</f>
        <v>660000</v>
      </c>
      <c r="P39" s="32">
        <f t="shared" si="3"/>
        <v>3350000</v>
      </c>
      <c r="Q39" s="108">
        <v>2831642205</v>
      </c>
      <c r="R39" s="29" t="s">
        <v>66</v>
      </c>
      <c r="T39" s="102" t="s">
        <v>60</v>
      </c>
      <c r="U39" s="102" t="s">
        <v>66</v>
      </c>
      <c r="V39" s="38">
        <v>2831642205</v>
      </c>
      <c r="W39" s="42" t="s">
        <v>66</v>
      </c>
    </row>
    <row r="40" spans="1:23" ht="15" hidden="1" thickBot="1" x14ac:dyDescent="0.25">
      <c r="A40" s="27">
        <f t="shared" si="0"/>
        <v>36</v>
      </c>
      <c r="B40" s="28" t="s">
        <v>60</v>
      </c>
      <c r="C40" s="42" t="s">
        <v>67</v>
      </c>
      <c r="D40" s="36" t="s">
        <v>17</v>
      </c>
      <c r="E40" s="107">
        <v>120000</v>
      </c>
      <c r="F40" s="104">
        <f>'[1]Insentive GT'!M40</f>
        <v>24</v>
      </c>
      <c r="G40" s="32">
        <f t="shared" si="1"/>
        <v>2880000</v>
      </c>
      <c r="H40" s="32">
        <v>51000</v>
      </c>
      <c r="I40" s="32">
        <v>50000</v>
      </c>
      <c r="J40" s="32">
        <v>264000</v>
      </c>
      <c r="K40" s="32">
        <f>'[1]Insentive GT'!K40</f>
        <v>421102.06637445209</v>
      </c>
      <c r="L40" s="32">
        <f>'[1]Insentive GT'!O40</f>
        <v>100000</v>
      </c>
      <c r="M40" s="32">
        <f>'[1]Insentive GT'!S40</f>
        <v>90999.386879215206</v>
      </c>
      <c r="N40" s="32">
        <f>'[1]Insentive GT'!T40</f>
        <v>112000</v>
      </c>
      <c r="O40" s="32">
        <f t="shared" si="2"/>
        <v>988101.45325366734</v>
      </c>
      <c r="P40" s="32">
        <f t="shared" si="3"/>
        <v>3969101.4532536673</v>
      </c>
      <c r="Q40" s="108" t="s">
        <v>164</v>
      </c>
      <c r="R40" s="43" t="s">
        <v>67</v>
      </c>
      <c r="T40" s="102" t="s">
        <v>60</v>
      </c>
      <c r="U40" s="102" t="s">
        <v>67</v>
      </c>
      <c r="V40" s="123" t="s">
        <v>164</v>
      </c>
      <c r="W40" s="29" t="s">
        <v>67</v>
      </c>
    </row>
    <row r="41" spans="1:23" ht="15" hidden="1" thickBot="1" x14ac:dyDescent="0.25">
      <c r="A41" s="27">
        <f t="shared" si="0"/>
        <v>37</v>
      </c>
      <c r="B41" s="38" t="s">
        <v>68</v>
      </c>
      <c r="C41" s="37" t="s">
        <v>69</v>
      </c>
      <c r="D41" s="36" t="s">
        <v>17</v>
      </c>
      <c r="E41" s="107">
        <v>120000</v>
      </c>
      <c r="F41" s="104">
        <f>'[1]Insentive GT'!M41</f>
        <v>23</v>
      </c>
      <c r="G41" s="32">
        <f t="shared" si="1"/>
        <v>2760000</v>
      </c>
      <c r="H41" s="32"/>
      <c r="I41" s="32">
        <v>50000</v>
      </c>
      <c r="J41" s="32">
        <v>225000</v>
      </c>
      <c r="K41" s="32">
        <f>'[1]Insentive GT'!K41</f>
        <v>436880.0721370604</v>
      </c>
      <c r="L41" s="32">
        <f>'[1]Insentive GT'!O41</f>
        <v>95833.333333333343</v>
      </c>
      <c r="M41" s="32">
        <f>'[1]Insentive GT'!S41</f>
        <v>98638.71494690988</v>
      </c>
      <c r="N41" s="32">
        <f>'[1]Insentive GT'!T41</f>
        <v>47000</v>
      </c>
      <c r="O41" s="32">
        <f t="shared" si="2"/>
        <v>903352.12041730364</v>
      </c>
      <c r="P41" s="32">
        <f t="shared" si="3"/>
        <v>3713352.1204173034</v>
      </c>
      <c r="Q41" s="113">
        <v>3860084235</v>
      </c>
      <c r="R41" s="43" t="s">
        <v>69</v>
      </c>
      <c r="T41" s="102" t="s">
        <v>68</v>
      </c>
      <c r="U41" s="102" t="s">
        <v>69</v>
      </c>
      <c r="V41" s="108">
        <v>3860084235</v>
      </c>
      <c r="W41" s="29" t="s">
        <v>69</v>
      </c>
    </row>
    <row r="42" spans="1:23" ht="15" hidden="1" thickBot="1" x14ac:dyDescent="0.25">
      <c r="A42" s="27">
        <f t="shared" si="0"/>
        <v>38</v>
      </c>
      <c r="B42" s="30" t="s">
        <v>68</v>
      </c>
      <c r="C42" s="29" t="s">
        <v>70</v>
      </c>
      <c r="D42" s="30" t="s">
        <v>17</v>
      </c>
      <c r="E42" s="103">
        <v>120000</v>
      </c>
      <c r="F42" s="104">
        <f>'[1]Insentive GT'!M42</f>
        <v>25</v>
      </c>
      <c r="G42" s="32">
        <f t="shared" si="1"/>
        <v>3000000</v>
      </c>
      <c r="H42" s="32"/>
      <c r="I42" s="32">
        <v>50000</v>
      </c>
      <c r="J42" s="32">
        <v>225000</v>
      </c>
      <c r="K42" s="32">
        <f>'[1]Insentive GT'!K42</f>
        <v>500000</v>
      </c>
      <c r="L42" s="32">
        <f>'[1]Insentive GT'!O42</f>
        <v>100000</v>
      </c>
      <c r="M42" s="32">
        <f>'[1]Insentive GT'!S42</f>
        <v>98638.71494690988</v>
      </c>
      <c r="N42" s="32">
        <f>'[1]Insentive GT'!T42</f>
        <v>35000</v>
      </c>
      <c r="O42" s="32">
        <f t="shared" si="2"/>
        <v>958638.71494690992</v>
      </c>
      <c r="P42" s="32">
        <f t="shared" si="3"/>
        <v>4008638.7149469098</v>
      </c>
      <c r="Q42" s="113">
        <v>3860086840</v>
      </c>
      <c r="R42" s="29" t="s">
        <v>70</v>
      </c>
      <c r="T42" s="102" t="s">
        <v>68</v>
      </c>
      <c r="U42" s="102" t="s">
        <v>70</v>
      </c>
      <c r="V42" s="108">
        <v>3860086840</v>
      </c>
      <c r="W42" s="43" t="s">
        <v>70</v>
      </c>
    </row>
    <row r="43" spans="1:23" ht="15" hidden="1" thickBot="1" x14ac:dyDescent="0.25">
      <c r="A43" s="27">
        <f t="shared" si="0"/>
        <v>39</v>
      </c>
      <c r="B43" s="36" t="s">
        <v>68</v>
      </c>
      <c r="C43" s="37" t="s">
        <v>71</v>
      </c>
      <c r="D43" s="36" t="s">
        <v>17</v>
      </c>
      <c r="E43" s="107">
        <v>130000</v>
      </c>
      <c r="F43" s="104">
        <f>'[1]Insentive GT'!M43</f>
        <v>25</v>
      </c>
      <c r="G43" s="32">
        <f t="shared" si="1"/>
        <v>3250000</v>
      </c>
      <c r="H43" s="32"/>
      <c r="I43" s="32">
        <v>50000</v>
      </c>
      <c r="J43" s="32">
        <v>264000</v>
      </c>
      <c r="K43" s="32">
        <f>'[1]Insentive GT'!K43</f>
        <v>500000</v>
      </c>
      <c r="L43" s="32">
        <f>'[1]Insentive GT'!O43</f>
        <v>100000</v>
      </c>
      <c r="M43" s="32">
        <f>'[1]Insentive GT'!S43</f>
        <v>98638.71494690988</v>
      </c>
      <c r="N43" s="32">
        <f>'[1]Insentive GT'!T43</f>
        <v>82000</v>
      </c>
      <c r="O43" s="32">
        <f t="shared" si="2"/>
        <v>1044638.7149469099</v>
      </c>
      <c r="P43" s="32">
        <f t="shared" si="3"/>
        <v>4344638.7149469098</v>
      </c>
      <c r="Q43" s="109">
        <v>2400224962</v>
      </c>
      <c r="R43" s="128" t="s">
        <v>71</v>
      </c>
      <c r="T43" s="102" t="s">
        <v>68</v>
      </c>
      <c r="U43" s="102" t="s">
        <v>71</v>
      </c>
      <c r="V43" s="119">
        <v>2400224962</v>
      </c>
      <c r="W43" s="29" t="s">
        <v>71</v>
      </c>
    </row>
    <row r="44" spans="1:23" ht="15" hidden="1" thickBot="1" x14ac:dyDescent="0.25">
      <c r="A44" s="27">
        <f t="shared" si="0"/>
        <v>40</v>
      </c>
      <c r="B44" s="36" t="s">
        <v>68</v>
      </c>
      <c r="C44" s="37" t="s">
        <v>72</v>
      </c>
      <c r="D44" s="36" t="s">
        <v>17</v>
      </c>
      <c r="E44" s="107">
        <v>120000</v>
      </c>
      <c r="F44" s="104">
        <f>'[1]Insentive GT'!M44</f>
        <v>25</v>
      </c>
      <c r="G44" s="32">
        <f t="shared" si="1"/>
        <v>3000000</v>
      </c>
      <c r="H44" s="32"/>
      <c r="I44" s="32">
        <v>50000</v>
      </c>
      <c r="J44" s="32">
        <v>225000</v>
      </c>
      <c r="K44" s="32">
        <f>'[1]Insentive GT'!K44</f>
        <v>476174.93472584855</v>
      </c>
      <c r="L44" s="32">
        <f>'[1]Insentive GT'!O44</f>
        <v>100000</v>
      </c>
      <c r="M44" s="32">
        <f>'[1]Insentive GT'!S44</f>
        <v>98638.71494690988</v>
      </c>
      <c r="N44" s="32">
        <f>'[1]Insentive GT'!T44</f>
        <v>110000</v>
      </c>
      <c r="O44" s="32">
        <f t="shared" si="2"/>
        <v>1009813.6496727584</v>
      </c>
      <c r="P44" s="32">
        <f t="shared" si="3"/>
        <v>4059813.6496727583</v>
      </c>
      <c r="Q44" s="120">
        <v>3350004539</v>
      </c>
      <c r="R44" s="42" t="s">
        <v>72</v>
      </c>
      <c r="T44" s="102" t="s">
        <v>68</v>
      </c>
      <c r="U44" s="102" t="s">
        <v>72</v>
      </c>
      <c r="V44" s="127">
        <v>3350004539</v>
      </c>
      <c r="W44" s="46" t="s">
        <v>72</v>
      </c>
    </row>
    <row r="45" spans="1:23" ht="15" hidden="1" thickBot="1" x14ac:dyDescent="0.25">
      <c r="A45" s="27">
        <f t="shared" si="0"/>
        <v>41</v>
      </c>
      <c r="B45" s="28" t="s">
        <v>68</v>
      </c>
      <c r="C45" s="29" t="s">
        <v>73</v>
      </c>
      <c r="D45" s="36" t="s">
        <v>17</v>
      </c>
      <c r="E45" s="107">
        <v>120000</v>
      </c>
      <c r="F45" s="104">
        <f>'[1]Insentive GT'!M45</f>
        <v>25</v>
      </c>
      <c r="G45" s="32">
        <f t="shared" si="1"/>
        <v>3000000</v>
      </c>
      <c r="H45" s="32"/>
      <c r="I45" s="32">
        <v>50000</v>
      </c>
      <c r="J45" s="32">
        <v>225000</v>
      </c>
      <c r="K45" s="32">
        <f>'[1]Insentive GT'!K45</f>
        <v>449564.58635703917</v>
      </c>
      <c r="L45" s="32">
        <f>'[1]Insentive GT'!O45</f>
        <v>100000</v>
      </c>
      <c r="M45" s="32">
        <f>'[1]Insentive GT'!S45</f>
        <v>98638.71494690988</v>
      </c>
      <c r="N45" s="32">
        <f>'[1]Insentive GT'!T45</f>
        <v>76000</v>
      </c>
      <c r="O45" s="32">
        <f t="shared" si="2"/>
        <v>949203.30130394909</v>
      </c>
      <c r="P45" s="32">
        <f t="shared" si="3"/>
        <v>3999203.3013039492</v>
      </c>
      <c r="Q45" s="116">
        <v>2750463552</v>
      </c>
      <c r="R45" s="29" t="s">
        <v>165</v>
      </c>
      <c r="T45" s="102" t="s">
        <v>68</v>
      </c>
      <c r="U45" s="102" t="s">
        <v>73</v>
      </c>
      <c r="V45" s="108">
        <v>2750463552</v>
      </c>
      <c r="W45" s="29" t="s">
        <v>165</v>
      </c>
    </row>
    <row r="46" spans="1:23" ht="15" hidden="1" thickBot="1" x14ac:dyDescent="0.25">
      <c r="A46" s="27">
        <f t="shared" si="0"/>
        <v>42</v>
      </c>
      <c r="B46" s="28" t="s">
        <v>74</v>
      </c>
      <c r="C46" s="29" t="s">
        <v>75</v>
      </c>
      <c r="D46" s="36" t="s">
        <v>17</v>
      </c>
      <c r="E46" s="107">
        <v>100000</v>
      </c>
      <c r="F46" s="104">
        <f>'[1]Insentive GT'!M46</f>
        <v>25</v>
      </c>
      <c r="G46" s="32">
        <f t="shared" si="1"/>
        <v>2500000</v>
      </c>
      <c r="H46" s="32"/>
      <c r="I46" s="32">
        <v>50000</v>
      </c>
      <c r="J46" s="32">
        <v>0</v>
      </c>
      <c r="K46" s="32">
        <f>'[1]Insentive GT'!K46</f>
        <v>0</v>
      </c>
      <c r="L46" s="32">
        <f>'[1]Insentive GT'!O46</f>
        <v>100000</v>
      </c>
      <c r="M46" s="32">
        <f>'[1]Insentive GT'!S46</f>
        <v>0</v>
      </c>
      <c r="N46" s="32">
        <f>'[1]Insentive GT'!T46</f>
        <v>0</v>
      </c>
      <c r="O46" s="32">
        <f t="shared" si="2"/>
        <v>100000</v>
      </c>
      <c r="P46" s="32">
        <f t="shared" si="3"/>
        <v>2650000</v>
      </c>
      <c r="Q46" s="116">
        <v>2960554364</v>
      </c>
      <c r="R46" s="29" t="s">
        <v>75</v>
      </c>
      <c r="T46" s="102" t="s">
        <v>74</v>
      </c>
      <c r="U46" s="102" t="s">
        <v>75</v>
      </c>
      <c r="V46" s="113">
        <v>2960554364</v>
      </c>
      <c r="W46" s="43" t="s">
        <v>75</v>
      </c>
    </row>
    <row r="47" spans="1:23" ht="15" hidden="1" thickBot="1" x14ac:dyDescent="0.25">
      <c r="A47" s="27">
        <f t="shared" si="0"/>
        <v>43</v>
      </c>
      <c r="B47" s="28" t="s">
        <v>76</v>
      </c>
      <c r="C47" s="48" t="s">
        <v>77</v>
      </c>
      <c r="D47" s="49" t="s">
        <v>17</v>
      </c>
      <c r="E47" s="107">
        <v>100000</v>
      </c>
      <c r="F47" s="104">
        <f>'[1]Insentive GT'!M47</f>
        <v>25</v>
      </c>
      <c r="G47" s="32">
        <f t="shared" si="1"/>
        <v>2500000</v>
      </c>
      <c r="H47" s="32"/>
      <c r="I47" s="32">
        <v>50000</v>
      </c>
      <c r="J47" s="32">
        <v>225000</v>
      </c>
      <c r="K47" s="32">
        <f>'[1]Insentive GT'!K47</f>
        <v>500000</v>
      </c>
      <c r="L47" s="32">
        <f>'[1]Insentive GT'!O47</f>
        <v>100000</v>
      </c>
      <c r="M47" s="32">
        <f>'[1]Insentive GT'!S47</f>
        <v>100000</v>
      </c>
      <c r="N47" s="32">
        <f>'[1]Insentive GT'!T47</f>
        <v>103000</v>
      </c>
      <c r="O47" s="32">
        <f t="shared" si="2"/>
        <v>1028000</v>
      </c>
      <c r="P47" s="32">
        <f t="shared" si="3"/>
        <v>3578000</v>
      </c>
      <c r="Q47" s="129">
        <v>8430254953</v>
      </c>
      <c r="R47" s="126" t="s">
        <v>77</v>
      </c>
      <c r="T47" s="102" t="s">
        <v>76</v>
      </c>
      <c r="U47" s="102" t="s">
        <v>77</v>
      </c>
      <c r="V47" s="113">
        <v>8430254953</v>
      </c>
      <c r="W47" s="29" t="s">
        <v>77</v>
      </c>
    </row>
    <row r="48" spans="1:23" ht="15" hidden="1" thickBot="1" x14ac:dyDescent="0.25">
      <c r="A48" s="27">
        <f t="shared" si="0"/>
        <v>44</v>
      </c>
      <c r="B48" s="28" t="s">
        <v>76</v>
      </c>
      <c r="C48" s="48" t="s">
        <v>78</v>
      </c>
      <c r="D48" s="49" t="s">
        <v>17</v>
      </c>
      <c r="E48" s="107">
        <v>100000</v>
      </c>
      <c r="F48" s="104">
        <f>'[1]Insentive GT'!M48</f>
        <v>25</v>
      </c>
      <c r="G48" s="32">
        <f t="shared" si="1"/>
        <v>2500000</v>
      </c>
      <c r="H48" s="32"/>
      <c r="I48" s="32">
        <v>50000</v>
      </c>
      <c r="J48" s="32">
        <v>225000</v>
      </c>
      <c r="K48" s="32">
        <f>'[1]Insentive GT'!K48</f>
        <v>462204.7244094488</v>
      </c>
      <c r="L48" s="32">
        <f>'[1]Insentive GT'!O48</f>
        <v>100000</v>
      </c>
      <c r="M48" s="32">
        <f>'[1]Insentive GT'!S48</f>
        <v>100000</v>
      </c>
      <c r="N48" s="32">
        <f>'[1]Insentive GT'!T48</f>
        <v>84000</v>
      </c>
      <c r="O48" s="32">
        <f t="shared" si="2"/>
        <v>971204.7244094488</v>
      </c>
      <c r="P48" s="32">
        <f t="shared" si="3"/>
        <v>3521204.7244094489</v>
      </c>
      <c r="Q48" s="129">
        <v>8115091791</v>
      </c>
      <c r="R48" s="48" t="s">
        <v>78</v>
      </c>
      <c r="T48" s="102" t="s">
        <v>76</v>
      </c>
      <c r="U48" s="102" t="s">
        <v>78</v>
      </c>
      <c r="V48" s="109">
        <v>8115091791</v>
      </c>
      <c r="W48" s="128" t="s">
        <v>78</v>
      </c>
    </row>
    <row r="49" spans="1:23" ht="15" hidden="1" thickBot="1" x14ac:dyDescent="0.25">
      <c r="A49" s="27">
        <f t="shared" si="0"/>
        <v>45</v>
      </c>
      <c r="B49" s="28" t="s">
        <v>79</v>
      </c>
      <c r="C49" s="42" t="s">
        <v>80</v>
      </c>
      <c r="D49" s="49" t="s">
        <v>17</v>
      </c>
      <c r="E49" s="107">
        <v>120000</v>
      </c>
      <c r="F49" s="104">
        <f>'[1]Insentive GT'!M49</f>
        <v>24</v>
      </c>
      <c r="G49" s="32">
        <f t="shared" si="1"/>
        <v>2880000</v>
      </c>
      <c r="H49" s="32"/>
      <c r="I49" s="32">
        <v>50000</v>
      </c>
      <c r="J49" s="32">
        <v>225000</v>
      </c>
      <c r="K49" s="32">
        <f>'[1]Insentive GT'!K49</f>
        <v>0</v>
      </c>
      <c r="L49" s="32">
        <f>'[1]Insentive GT'!O49</f>
        <v>100000</v>
      </c>
      <c r="M49" s="32">
        <f>'[1]Insentive GT'!S49</f>
        <v>100000</v>
      </c>
      <c r="N49" s="32">
        <f>'[1]Insentive GT'!T49</f>
        <v>10000</v>
      </c>
      <c r="O49" s="32">
        <f t="shared" si="2"/>
        <v>435000</v>
      </c>
      <c r="P49" s="32">
        <f t="shared" si="3"/>
        <v>3365000</v>
      </c>
      <c r="Q49" s="130" t="s">
        <v>166</v>
      </c>
      <c r="R49" s="43" t="s">
        <v>80</v>
      </c>
      <c r="T49" s="102" t="s">
        <v>79</v>
      </c>
      <c r="U49" s="102" t="s">
        <v>167</v>
      </c>
      <c r="V49" s="116" t="s">
        <v>166</v>
      </c>
      <c r="W49" s="29" t="s">
        <v>80</v>
      </c>
    </row>
    <row r="50" spans="1:23" ht="15" hidden="1" thickBot="1" x14ac:dyDescent="0.25">
      <c r="A50" s="27">
        <f t="shared" si="0"/>
        <v>46</v>
      </c>
      <c r="B50" s="50" t="s">
        <v>79</v>
      </c>
      <c r="C50" s="51" t="s">
        <v>81</v>
      </c>
      <c r="D50" s="52" t="s">
        <v>17</v>
      </c>
      <c r="E50" s="107">
        <v>110000</v>
      </c>
      <c r="F50" s="104">
        <f>'[1]Insentive GT'!M50</f>
        <v>23</v>
      </c>
      <c r="G50" s="32">
        <f t="shared" si="1"/>
        <v>2530000</v>
      </c>
      <c r="H50" s="32"/>
      <c r="I50" s="32">
        <v>50000</v>
      </c>
      <c r="J50" s="32">
        <v>150000</v>
      </c>
      <c r="K50" s="32">
        <f>'[1]Insentive GT'!K50</f>
        <v>500000</v>
      </c>
      <c r="L50" s="32">
        <f>'[1]Insentive GT'!O50</f>
        <v>95833.333333333343</v>
      </c>
      <c r="M50" s="32">
        <f>'[1]Insentive GT'!S50</f>
        <v>100000</v>
      </c>
      <c r="N50" s="32">
        <f>'[1]Insentive GT'!T50</f>
        <v>34000</v>
      </c>
      <c r="O50" s="32">
        <f t="shared" si="2"/>
        <v>879833.33333333337</v>
      </c>
      <c r="P50" s="32">
        <f t="shared" si="3"/>
        <v>3459833.3333333335</v>
      </c>
      <c r="Q50" s="131" t="s">
        <v>168</v>
      </c>
      <c r="R50" s="51" t="s">
        <v>81</v>
      </c>
      <c r="T50" s="102" t="s">
        <v>79</v>
      </c>
      <c r="U50" s="102" t="s">
        <v>81</v>
      </c>
      <c r="V50" s="129" t="s">
        <v>168</v>
      </c>
      <c r="W50" s="126" t="s">
        <v>81</v>
      </c>
    </row>
    <row r="51" spans="1:23" ht="15" hidden="1" thickBot="1" x14ac:dyDescent="0.25">
      <c r="A51" s="27">
        <f t="shared" si="0"/>
        <v>47</v>
      </c>
      <c r="B51" s="50" t="s">
        <v>79</v>
      </c>
      <c r="C51" s="51" t="s">
        <v>82</v>
      </c>
      <c r="D51" s="52" t="s">
        <v>17</v>
      </c>
      <c r="E51" s="132">
        <v>110000</v>
      </c>
      <c r="F51" s="104">
        <f>'[1]Insentive GT'!M51</f>
        <v>24</v>
      </c>
      <c r="G51" s="32">
        <f t="shared" si="1"/>
        <v>2640000</v>
      </c>
      <c r="H51" s="32"/>
      <c r="I51" s="32">
        <v>50000</v>
      </c>
      <c r="J51" s="32">
        <v>150000</v>
      </c>
      <c r="K51" s="32">
        <f>'[1]Insentive GT'!K51</f>
        <v>500000</v>
      </c>
      <c r="L51" s="32">
        <f>'[1]Insentive GT'!O51</f>
        <v>100000</v>
      </c>
      <c r="M51" s="32">
        <f>'[1]Insentive GT'!S51</f>
        <v>100000</v>
      </c>
      <c r="N51" s="32">
        <f>'[1]Insentive GT'!T51</f>
        <v>2000</v>
      </c>
      <c r="O51" s="32">
        <f t="shared" si="2"/>
        <v>852000</v>
      </c>
      <c r="P51" s="32">
        <f t="shared" si="3"/>
        <v>3542000</v>
      </c>
      <c r="Q51" s="113" t="s">
        <v>169</v>
      </c>
      <c r="R51" s="51" t="s">
        <v>82</v>
      </c>
      <c r="T51" s="102" t="s">
        <v>79</v>
      </c>
      <c r="U51" s="102" t="s">
        <v>82</v>
      </c>
      <c r="V51" s="116" t="s">
        <v>169</v>
      </c>
      <c r="W51" s="29" t="s">
        <v>82</v>
      </c>
    </row>
    <row r="52" spans="1:23" ht="15" hidden="1" thickBot="1" x14ac:dyDescent="0.25">
      <c r="A52" s="27">
        <f t="shared" si="0"/>
        <v>48</v>
      </c>
      <c r="B52" s="50" t="s">
        <v>79</v>
      </c>
      <c r="C52" s="53" t="s">
        <v>83</v>
      </c>
      <c r="D52" s="52" t="s">
        <v>17</v>
      </c>
      <c r="E52" s="132">
        <v>100000</v>
      </c>
      <c r="F52" s="104">
        <f>'[1]Insentive GT'!M52</f>
        <v>15</v>
      </c>
      <c r="G52" s="32">
        <f t="shared" si="1"/>
        <v>1500000</v>
      </c>
      <c r="H52" s="32">
        <v>0</v>
      </c>
      <c r="I52" s="32">
        <v>50000</v>
      </c>
      <c r="J52" s="32">
        <v>150000</v>
      </c>
      <c r="K52" s="32">
        <f>'[1]Insentive GT'!K52</f>
        <v>0</v>
      </c>
      <c r="L52" s="32">
        <f>'[1]Insentive GT'!O52</f>
        <v>0</v>
      </c>
      <c r="M52" s="32">
        <f>'[1]Insentive GT'!S52</f>
        <v>100000</v>
      </c>
      <c r="N52" s="32">
        <f>'[1]Insentive GT'!T52</f>
        <v>19000</v>
      </c>
      <c r="O52" s="32">
        <f t="shared" si="2"/>
        <v>269000</v>
      </c>
      <c r="P52" s="32">
        <f t="shared" si="3"/>
        <v>1819000</v>
      </c>
      <c r="Q52" s="125" t="s">
        <v>170</v>
      </c>
      <c r="R52" s="53" t="s">
        <v>83</v>
      </c>
      <c r="T52" s="102" t="s">
        <v>79</v>
      </c>
      <c r="U52" s="102" t="s">
        <v>83</v>
      </c>
      <c r="V52" s="129" t="s">
        <v>170</v>
      </c>
      <c r="W52" s="48" t="s">
        <v>83</v>
      </c>
    </row>
    <row r="53" spans="1:23" ht="15" hidden="1" thickBot="1" x14ac:dyDescent="0.25">
      <c r="A53" s="27">
        <f t="shared" si="0"/>
        <v>49</v>
      </c>
      <c r="B53" s="36" t="s">
        <v>79</v>
      </c>
      <c r="C53" s="37" t="s">
        <v>84</v>
      </c>
      <c r="D53" s="49" t="s">
        <v>17</v>
      </c>
      <c r="E53" s="107">
        <v>110000</v>
      </c>
      <c r="F53" s="104">
        <f>'[1]Insentive GT'!M53</f>
        <v>23</v>
      </c>
      <c r="G53" s="32">
        <f t="shared" si="1"/>
        <v>2530000</v>
      </c>
      <c r="H53" s="32"/>
      <c r="I53" s="32">
        <v>50000</v>
      </c>
      <c r="J53" s="32">
        <v>150000</v>
      </c>
      <c r="K53" s="32">
        <f>'[1]Insentive GT'!K53</f>
        <v>464622.64150943392</v>
      </c>
      <c r="L53" s="32">
        <f>'[1]Insentive GT'!O53</f>
        <v>95833.333333333343</v>
      </c>
      <c r="M53" s="32">
        <f>'[1]Insentive GT'!S53</f>
        <v>100000</v>
      </c>
      <c r="N53" s="32">
        <f>'[1]Insentive GT'!T53</f>
        <v>40000</v>
      </c>
      <c r="O53" s="32">
        <f t="shared" si="2"/>
        <v>850455.97484276735</v>
      </c>
      <c r="P53" s="32">
        <f t="shared" si="3"/>
        <v>3430455.9748427672</v>
      </c>
      <c r="Q53" s="113" t="s">
        <v>171</v>
      </c>
      <c r="R53" s="42" t="s">
        <v>84</v>
      </c>
      <c r="T53" s="102" t="s">
        <v>79</v>
      </c>
      <c r="U53" s="102" t="s">
        <v>84</v>
      </c>
      <c r="V53" s="120" t="s">
        <v>171</v>
      </c>
      <c r="W53" s="42" t="s">
        <v>84</v>
      </c>
    </row>
    <row r="54" spans="1:23" ht="15" hidden="1" thickBot="1" x14ac:dyDescent="0.25">
      <c r="A54" s="27">
        <f t="shared" si="0"/>
        <v>50</v>
      </c>
      <c r="B54" s="54" t="s">
        <v>85</v>
      </c>
      <c r="C54" s="55" t="s">
        <v>86</v>
      </c>
      <c r="D54" s="49" t="s">
        <v>17</v>
      </c>
      <c r="E54" s="132">
        <v>120000</v>
      </c>
      <c r="F54" s="104">
        <f>'[1]Insentive GT'!M54</f>
        <v>6</v>
      </c>
      <c r="G54" s="32">
        <f t="shared" si="1"/>
        <v>720000</v>
      </c>
      <c r="H54" s="32"/>
      <c r="I54" s="32">
        <v>50000</v>
      </c>
      <c r="J54" s="32">
        <v>225000</v>
      </c>
      <c r="K54" s="32">
        <f>'[1]Insentive GT'!K54</f>
        <v>0</v>
      </c>
      <c r="L54" s="32">
        <f>'[1]Insentive GT'!O54</f>
        <v>0</v>
      </c>
      <c r="M54" s="32">
        <f>'[1]Insentive GT'!S54</f>
        <v>100000</v>
      </c>
      <c r="N54" s="32">
        <f>'[1]Insentive GT'!T54</f>
        <v>0</v>
      </c>
      <c r="O54" s="32">
        <f t="shared" si="2"/>
        <v>325000</v>
      </c>
      <c r="P54" s="32">
        <f t="shared" si="3"/>
        <v>1095000</v>
      </c>
      <c r="Q54" s="125" t="s">
        <v>172</v>
      </c>
      <c r="R54" s="43" t="s">
        <v>86</v>
      </c>
      <c r="T54" s="102" t="s">
        <v>85</v>
      </c>
      <c r="U54" s="102" t="s">
        <v>86</v>
      </c>
      <c r="V54" s="130" t="s">
        <v>172</v>
      </c>
      <c r="W54" s="43" t="s">
        <v>86</v>
      </c>
    </row>
    <row r="55" spans="1:23" ht="15" hidden="1" thickBot="1" x14ac:dyDescent="0.25">
      <c r="A55" s="27">
        <f t="shared" si="0"/>
        <v>51</v>
      </c>
      <c r="B55" s="56" t="s">
        <v>87</v>
      </c>
      <c r="C55" s="57" t="s">
        <v>88</v>
      </c>
      <c r="D55" s="52" t="s">
        <v>17</v>
      </c>
      <c r="E55" s="132">
        <v>110000</v>
      </c>
      <c r="F55" s="104">
        <f>'[1]Insentive GT'!M55</f>
        <v>24</v>
      </c>
      <c r="G55" s="32">
        <f t="shared" si="1"/>
        <v>2640000</v>
      </c>
      <c r="H55" s="32"/>
      <c r="I55" s="32">
        <v>50000</v>
      </c>
      <c r="J55" s="32">
        <v>264000</v>
      </c>
      <c r="K55" s="32">
        <f>'[1]Insentive GT'!K55</f>
        <v>0</v>
      </c>
      <c r="L55" s="32">
        <f>'[1]Insentive GT'!O55</f>
        <v>96000</v>
      </c>
      <c r="M55" s="32">
        <f>'[1]Insentive GT'!S55</f>
        <v>100000</v>
      </c>
      <c r="N55" s="32">
        <f>'[1]Insentive GT'!T55</f>
        <v>23000</v>
      </c>
      <c r="O55" s="32">
        <f t="shared" si="2"/>
        <v>483000</v>
      </c>
      <c r="P55" s="32">
        <f t="shared" si="3"/>
        <v>3173000</v>
      </c>
      <c r="Q55" s="133">
        <v>2690329746</v>
      </c>
      <c r="R55" s="29" t="s">
        <v>88</v>
      </c>
      <c r="T55" s="102" t="s">
        <v>87</v>
      </c>
      <c r="U55" s="102" t="s">
        <v>88</v>
      </c>
      <c r="V55" s="131">
        <v>2690329746</v>
      </c>
      <c r="W55" s="51" t="s">
        <v>88</v>
      </c>
    </row>
    <row r="56" spans="1:23" ht="15" hidden="1" thickBot="1" x14ac:dyDescent="0.25">
      <c r="A56" s="27">
        <f t="shared" si="0"/>
        <v>52</v>
      </c>
      <c r="B56" s="49" t="s">
        <v>89</v>
      </c>
      <c r="C56" s="51" t="s">
        <v>90</v>
      </c>
      <c r="D56" s="52" t="s">
        <v>17</v>
      </c>
      <c r="E56" s="132">
        <v>110000</v>
      </c>
      <c r="F56" s="104">
        <f>'[1]Insentive GT'!M56</f>
        <v>25</v>
      </c>
      <c r="G56" s="32">
        <f t="shared" si="1"/>
        <v>2750000</v>
      </c>
      <c r="H56" s="32"/>
      <c r="I56" s="32">
        <v>50000</v>
      </c>
      <c r="J56" s="32">
        <v>150000</v>
      </c>
      <c r="K56" s="32">
        <f>'[1]Insentive GT'!K56</f>
        <v>500000</v>
      </c>
      <c r="L56" s="32">
        <f>'[1]Insentive GT'!O56</f>
        <v>100000</v>
      </c>
      <c r="M56" s="32">
        <f>'[1]Insentive GT'!S56</f>
        <v>95957.193816884654</v>
      </c>
      <c r="N56" s="32">
        <f>'[1]Insentive GT'!T56</f>
        <v>0</v>
      </c>
      <c r="O56" s="32">
        <f t="shared" si="2"/>
        <v>845957.19381688465</v>
      </c>
      <c r="P56" s="32">
        <f t="shared" si="3"/>
        <v>3645957.1938168844</v>
      </c>
      <c r="Q56" s="134">
        <v>2200786052</v>
      </c>
      <c r="R56" s="51" t="s">
        <v>90</v>
      </c>
      <c r="T56" s="102" t="s">
        <v>89</v>
      </c>
      <c r="U56" s="102" t="s">
        <v>90</v>
      </c>
      <c r="V56" s="113">
        <v>2200786052</v>
      </c>
      <c r="W56" s="51" t="s">
        <v>90</v>
      </c>
    </row>
    <row r="57" spans="1:23" ht="15" hidden="1" thickBot="1" x14ac:dyDescent="0.25">
      <c r="A57" s="27">
        <f t="shared" si="0"/>
        <v>53</v>
      </c>
      <c r="B57" s="56" t="s">
        <v>91</v>
      </c>
      <c r="C57" s="51" t="s">
        <v>92</v>
      </c>
      <c r="D57" s="52" t="s">
        <v>17</v>
      </c>
      <c r="E57" s="107">
        <v>100000</v>
      </c>
      <c r="F57" s="104">
        <f>'[1]Insentive GT'!M57</f>
        <v>23</v>
      </c>
      <c r="G57" s="32">
        <f t="shared" si="1"/>
        <v>2300000</v>
      </c>
      <c r="H57" s="32">
        <v>51000</v>
      </c>
      <c r="I57" s="32">
        <v>50000</v>
      </c>
      <c r="J57" s="32">
        <v>264000</v>
      </c>
      <c r="K57" s="32">
        <f>'[1]Insentive GT'!K57</f>
        <v>469448.09461235214</v>
      </c>
      <c r="L57" s="32">
        <f>'[1]Insentive GT'!O57</f>
        <v>92000</v>
      </c>
      <c r="M57" s="32">
        <f>'[1]Insentive GT'!S57</f>
        <v>100000</v>
      </c>
      <c r="N57" s="32">
        <f>'[1]Insentive GT'!T57</f>
        <v>64000</v>
      </c>
      <c r="O57" s="32">
        <f t="shared" si="2"/>
        <v>989448.09461235208</v>
      </c>
      <c r="P57" s="32">
        <f t="shared" si="3"/>
        <v>3390448.0946123521</v>
      </c>
      <c r="Q57" s="133">
        <v>8895215305</v>
      </c>
      <c r="R57" s="51" t="s">
        <v>92</v>
      </c>
      <c r="T57" s="102" t="s">
        <v>91</v>
      </c>
      <c r="U57" s="102" t="s">
        <v>92</v>
      </c>
      <c r="V57" s="113">
        <v>8895215305</v>
      </c>
      <c r="W57" s="42" t="s">
        <v>92</v>
      </c>
    </row>
    <row r="58" spans="1:23" ht="15" hidden="1" thickBot="1" x14ac:dyDescent="0.25">
      <c r="A58" s="27">
        <f t="shared" si="0"/>
        <v>54</v>
      </c>
      <c r="B58" s="50" t="s">
        <v>91</v>
      </c>
      <c r="C58" s="58" t="s">
        <v>93</v>
      </c>
      <c r="D58" s="52" t="s">
        <v>17</v>
      </c>
      <c r="E58" s="132">
        <v>100000</v>
      </c>
      <c r="F58" s="104">
        <f>'[1]Insentive GT'!M58</f>
        <v>24</v>
      </c>
      <c r="G58" s="32">
        <f t="shared" si="1"/>
        <v>2400000</v>
      </c>
      <c r="H58" s="32">
        <v>28000</v>
      </c>
      <c r="I58" s="32">
        <v>50000</v>
      </c>
      <c r="J58" s="32">
        <v>150000</v>
      </c>
      <c r="K58" s="32">
        <f>'[1]Insentive GT'!K58</f>
        <v>479447.43935309973</v>
      </c>
      <c r="L58" s="32">
        <f>'[1]Insentive GT'!O58</f>
        <v>96000</v>
      </c>
      <c r="M58" s="32">
        <f>'[1]Insentive GT'!S58</f>
        <v>100000</v>
      </c>
      <c r="N58" s="32">
        <f>'[1]Insentive GT'!T58</f>
        <v>161000</v>
      </c>
      <c r="O58" s="32">
        <f t="shared" si="2"/>
        <v>986447.43935309979</v>
      </c>
      <c r="P58" s="32">
        <f t="shared" si="3"/>
        <v>3464447.4393531</v>
      </c>
      <c r="Q58" s="134">
        <v>8535153554</v>
      </c>
      <c r="R58" s="126" t="s">
        <v>93</v>
      </c>
      <c r="T58" s="102" t="s">
        <v>91</v>
      </c>
      <c r="U58" s="102" t="s">
        <v>93</v>
      </c>
      <c r="V58" s="125">
        <v>8535153554</v>
      </c>
      <c r="W58" s="53" t="s">
        <v>93</v>
      </c>
    </row>
    <row r="59" spans="1:23" ht="15" hidden="1" thickBot="1" x14ac:dyDescent="0.25">
      <c r="A59" s="27">
        <f t="shared" si="0"/>
        <v>55</v>
      </c>
      <c r="B59" s="54" t="s">
        <v>94</v>
      </c>
      <c r="C59" s="37" t="s">
        <v>95</v>
      </c>
      <c r="D59" s="49" t="s">
        <v>17</v>
      </c>
      <c r="E59" s="132">
        <v>110000</v>
      </c>
      <c r="F59" s="104">
        <f>'[1]Insentive GT'!M59</f>
        <v>20</v>
      </c>
      <c r="G59" s="32">
        <f t="shared" si="1"/>
        <v>2200000</v>
      </c>
      <c r="H59" s="32">
        <v>0</v>
      </c>
      <c r="I59" s="32">
        <v>50000</v>
      </c>
      <c r="J59" s="32">
        <v>0</v>
      </c>
      <c r="K59" s="32">
        <f>'[1]Insentive GT'!K59</f>
        <v>409134.61538461538</v>
      </c>
      <c r="L59" s="32">
        <f>'[1]Insentive GT'!O59</f>
        <v>0</v>
      </c>
      <c r="M59" s="32">
        <f>'[1]Insentive GT'!S59</f>
        <v>98421.052631578947</v>
      </c>
      <c r="N59" s="32">
        <f>'[1]Insentive GT'!T59</f>
        <v>76000</v>
      </c>
      <c r="O59" s="32">
        <f t="shared" si="2"/>
        <v>583555.66801619437</v>
      </c>
      <c r="P59" s="32">
        <f t="shared" si="3"/>
        <v>2833555.6680161944</v>
      </c>
      <c r="Q59" s="124">
        <v>8570339622</v>
      </c>
      <c r="R59" s="43" t="s">
        <v>95</v>
      </c>
      <c r="T59" s="102" t="s">
        <v>94</v>
      </c>
      <c r="U59" s="102" t="s">
        <v>95</v>
      </c>
      <c r="V59" s="125">
        <v>8570339622</v>
      </c>
      <c r="W59" s="43" t="s">
        <v>95</v>
      </c>
    </row>
    <row r="60" spans="1:23" ht="15" hidden="1" thickBot="1" x14ac:dyDescent="0.25">
      <c r="A60" s="27">
        <f t="shared" si="0"/>
        <v>56</v>
      </c>
      <c r="B60" s="54" t="s">
        <v>94</v>
      </c>
      <c r="C60" s="58" t="s">
        <v>96</v>
      </c>
      <c r="D60" s="49" t="s">
        <v>17</v>
      </c>
      <c r="E60" s="132">
        <v>120000</v>
      </c>
      <c r="F60" s="104">
        <f>'[1]Insentive GT'!M60</f>
        <v>24</v>
      </c>
      <c r="G60" s="32">
        <f t="shared" si="1"/>
        <v>2880000</v>
      </c>
      <c r="H60" s="32">
        <v>0</v>
      </c>
      <c r="I60" s="32">
        <v>50000</v>
      </c>
      <c r="J60" s="32">
        <v>264000</v>
      </c>
      <c r="K60" s="32">
        <f>'[1]Insentive GT'!K60</f>
        <v>480465.81517655897</v>
      </c>
      <c r="L60" s="32">
        <f>'[1]Insentive GT'!O60</f>
        <v>96000</v>
      </c>
      <c r="M60" s="32">
        <f>'[1]Insentive GT'!S60</f>
        <v>98421.052631578947</v>
      </c>
      <c r="N60" s="32">
        <f>'[1]Insentive GT'!T60</f>
        <v>245000</v>
      </c>
      <c r="O60" s="32">
        <f t="shared" si="2"/>
        <v>1183886.867808138</v>
      </c>
      <c r="P60" s="32">
        <f t="shared" si="3"/>
        <v>4113886.867808138</v>
      </c>
      <c r="Q60" s="125" t="s">
        <v>173</v>
      </c>
      <c r="R60" s="126" t="s">
        <v>96</v>
      </c>
      <c r="T60" s="102" t="s">
        <v>94</v>
      </c>
      <c r="U60" s="102" t="s">
        <v>96</v>
      </c>
      <c r="V60" s="133" t="s">
        <v>173</v>
      </c>
      <c r="W60" s="29" t="s">
        <v>96</v>
      </c>
    </row>
    <row r="61" spans="1:23" ht="15" hidden="1" thickBot="1" x14ac:dyDescent="0.25">
      <c r="A61" s="27">
        <f t="shared" si="0"/>
        <v>57</v>
      </c>
      <c r="B61" s="39" t="s">
        <v>97</v>
      </c>
      <c r="C61" s="29" t="s">
        <v>98</v>
      </c>
      <c r="D61" s="30" t="s">
        <v>17</v>
      </c>
      <c r="E61" s="107">
        <v>100000</v>
      </c>
      <c r="F61" s="104">
        <f>'[1]Insentive GT'!M61</f>
        <v>21</v>
      </c>
      <c r="G61" s="32">
        <f t="shared" si="1"/>
        <v>2100000</v>
      </c>
      <c r="H61" s="32">
        <v>28000</v>
      </c>
      <c r="I61" s="32">
        <v>50000</v>
      </c>
      <c r="J61" s="32">
        <v>264000</v>
      </c>
      <c r="K61" s="32">
        <f>'[1]Insentive GT'!K61</f>
        <v>421436.28509719222</v>
      </c>
      <c r="L61" s="32">
        <f>'[1]Insentive GT'!O61</f>
        <v>95454.545454545456</v>
      </c>
      <c r="M61" s="32">
        <f>'[1]Insentive GT'!S61</f>
        <v>100000</v>
      </c>
      <c r="N61" s="32">
        <f>'[1]Insentive GT'!T61</f>
        <v>98000</v>
      </c>
      <c r="O61" s="32">
        <f t="shared" si="2"/>
        <v>978890.83055173769</v>
      </c>
      <c r="P61" s="32">
        <f t="shared" si="3"/>
        <v>3156890.8305517379</v>
      </c>
      <c r="Q61" s="119">
        <v>4230364627</v>
      </c>
      <c r="R61" s="29" t="s">
        <v>98</v>
      </c>
      <c r="T61" s="102" t="s">
        <v>97</v>
      </c>
      <c r="U61" s="102" t="s">
        <v>98</v>
      </c>
      <c r="V61" s="134">
        <v>4230364627</v>
      </c>
      <c r="W61" s="126" t="s">
        <v>98</v>
      </c>
    </row>
    <row r="62" spans="1:23" ht="15" hidden="1" thickBot="1" x14ac:dyDescent="0.25">
      <c r="A62" s="27">
        <f t="shared" si="0"/>
        <v>58</v>
      </c>
      <c r="B62" s="59" t="s">
        <v>97</v>
      </c>
      <c r="C62" s="29" t="s">
        <v>99</v>
      </c>
      <c r="D62" s="49" t="s">
        <v>17</v>
      </c>
      <c r="E62" s="107">
        <v>100000</v>
      </c>
      <c r="F62" s="104">
        <f>'[1]Insentive GT'!M62</f>
        <v>22</v>
      </c>
      <c r="G62" s="32">
        <f t="shared" si="1"/>
        <v>2200000</v>
      </c>
      <c r="H62" s="32">
        <v>53000</v>
      </c>
      <c r="I62" s="32">
        <v>50000</v>
      </c>
      <c r="J62" s="32">
        <v>225000</v>
      </c>
      <c r="K62" s="32">
        <f>'[1]Insentive GT'!K62</f>
        <v>451078.7757150025</v>
      </c>
      <c r="L62" s="32">
        <f>'[1]Insentive GT'!O62</f>
        <v>100000</v>
      </c>
      <c r="M62" s="32">
        <f>'[1]Insentive GT'!S62</f>
        <v>100000</v>
      </c>
      <c r="N62" s="32">
        <f>'[1]Insentive GT'!T62</f>
        <v>169000</v>
      </c>
      <c r="O62" s="32">
        <f t="shared" si="2"/>
        <v>1045078.7757150026</v>
      </c>
      <c r="P62" s="32">
        <f t="shared" si="3"/>
        <v>3348078.7757150028</v>
      </c>
      <c r="Q62" s="113" t="s">
        <v>174</v>
      </c>
      <c r="R62" s="29" t="s">
        <v>99</v>
      </c>
      <c r="T62" s="102" t="s">
        <v>97</v>
      </c>
      <c r="U62" s="102" t="s">
        <v>99</v>
      </c>
      <c r="V62" s="133" t="s">
        <v>174</v>
      </c>
      <c r="W62" s="51" t="s">
        <v>99</v>
      </c>
    </row>
    <row r="63" spans="1:23" ht="15" hidden="1" thickBot="1" x14ac:dyDescent="0.25">
      <c r="A63" s="27">
        <f t="shared" si="0"/>
        <v>59</v>
      </c>
      <c r="B63" s="59" t="s">
        <v>100</v>
      </c>
      <c r="C63" s="51" t="s">
        <v>101</v>
      </c>
      <c r="D63" s="49" t="s">
        <v>17</v>
      </c>
      <c r="E63" s="132">
        <v>120000</v>
      </c>
      <c r="F63" s="104">
        <f>'[1]Insentive GT'!M63</f>
        <v>24</v>
      </c>
      <c r="G63" s="32">
        <f t="shared" si="1"/>
        <v>2880000</v>
      </c>
      <c r="H63" s="32">
        <v>51000</v>
      </c>
      <c r="I63" s="32">
        <v>50000</v>
      </c>
      <c r="J63" s="32">
        <v>264000</v>
      </c>
      <c r="K63" s="32">
        <f>'[1]Insentive GT'!K63</f>
        <v>0</v>
      </c>
      <c r="L63" s="32">
        <f>'[1]Insentive GT'!O63</f>
        <v>100000</v>
      </c>
      <c r="M63" s="32">
        <f>'[1]Insentive GT'!S63</f>
        <v>100000</v>
      </c>
      <c r="N63" s="32">
        <f>'[1]Insentive GT'!T63</f>
        <v>322000</v>
      </c>
      <c r="O63" s="32">
        <f t="shared" si="2"/>
        <v>786000</v>
      </c>
      <c r="P63" s="32">
        <f t="shared" si="3"/>
        <v>3767000</v>
      </c>
      <c r="Q63" s="130">
        <v>2160758468</v>
      </c>
      <c r="R63" s="51" t="s">
        <v>101</v>
      </c>
      <c r="T63" s="102" t="s">
        <v>100</v>
      </c>
      <c r="U63" s="102" t="s">
        <v>101</v>
      </c>
      <c r="V63" s="113">
        <v>2160758468</v>
      </c>
      <c r="W63" s="29" t="s">
        <v>101</v>
      </c>
    </row>
    <row r="64" spans="1:23" ht="15" hidden="1" thickBot="1" x14ac:dyDescent="0.25">
      <c r="A64" s="27">
        <f t="shared" si="0"/>
        <v>60</v>
      </c>
      <c r="B64" s="39" t="s">
        <v>100</v>
      </c>
      <c r="C64" s="29" t="s">
        <v>102</v>
      </c>
      <c r="D64" s="30" t="s">
        <v>17</v>
      </c>
      <c r="E64" s="107">
        <v>120000</v>
      </c>
      <c r="F64" s="104">
        <f>'[1]Insentive GT'!M64</f>
        <v>24</v>
      </c>
      <c r="G64" s="32">
        <f t="shared" si="1"/>
        <v>2880000</v>
      </c>
      <c r="H64" s="32">
        <v>51000</v>
      </c>
      <c r="I64" s="32">
        <v>50000</v>
      </c>
      <c r="J64" s="32">
        <v>150000</v>
      </c>
      <c r="K64" s="32">
        <f>'[1]Insentive GT'!K64</f>
        <v>0</v>
      </c>
      <c r="L64" s="32">
        <f>'[1]Insentive GT'!O64</f>
        <v>100000</v>
      </c>
      <c r="M64" s="32">
        <f>'[1]Insentive GT'!S64</f>
        <v>100000</v>
      </c>
      <c r="N64" s="32">
        <f>'[1]Insentive GT'!T64</f>
        <v>93000</v>
      </c>
      <c r="O64" s="32">
        <f t="shared" si="2"/>
        <v>443000</v>
      </c>
      <c r="P64" s="32">
        <f t="shared" si="3"/>
        <v>3424000</v>
      </c>
      <c r="Q64" s="119" t="s">
        <v>175</v>
      </c>
      <c r="R64" s="29" t="s">
        <v>102</v>
      </c>
      <c r="T64" s="102" t="s">
        <v>100</v>
      </c>
      <c r="U64" s="102" t="s">
        <v>102</v>
      </c>
      <c r="V64" s="130" t="s">
        <v>175</v>
      </c>
      <c r="W64" s="51" t="s">
        <v>102</v>
      </c>
    </row>
    <row r="65" spans="1:23" ht="18" hidden="1" customHeight="1" thickBot="1" x14ac:dyDescent="0.25">
      <c r="A65" s="27">
        <f t="shared" si="0"/>
        <v>61</v>
      </c>
      <c r="B65" s="39" t="s">
        <v>100</v>
      </c>
      <c r="C65" s="29" t="s">
        <v>103</v>
      </c>
      <c r="D65" s="30" t="s">
        <v>17</v>
      </c>
      <c r="E65" s="107">
        <v>120000</v>
      </c>
      <c r="F65" s="104">
        <f>'[1]Insentive GT'!M65</f>
        <v>23</v>
      </c>
      <c r="G65" s="32">
        <f t="shared" si="1"/>
        <v>2760000</v>
      </c>
      <c r="H65" s="32">
        <v>51000</v>
      </c>
      <c r="I65" s="32">
        <v>50000</v>
      </c>
      <c r="J65" s="32">
        <v>264000</v>
      </c>
      <c r="K65" s="32">
        <f>'[1]Insentive GT'!K65</f>
        <v>0</v>
      </c>
      <c r="L65" s="32">
        <f>'[1]Insentive GT'!O65</f>
        <v>95833.333333333343</v>
      </c>
      <c r="M65" s="32">
        <f>'[1]Insentive GT'!S65</f>
        <v>100000</v>
      </c>
      <c r="N65" s="32">
        <f>'[1]Insentive GT'!T65</f>
        <v>168000</v>
      </c>
      <c r="O65" s="32">
        <f t="shared" si="2"/>
        <v>627833.33333333337</v>
      </c>
      <c r="P65" s="32">
        <f t="shared" si="3"/>
        <v>3488833.3333333335</v>
      </c>
      <c r="Q65" s="119">
        <v>1030510310</v>
      </c>
      <c r="R65" s="29" t="s">
        <v>103</v>
      </c>
      <c r="T65" s="102" t="s">
        <v>100</v>
      </c>
      <c r="U65" s="102" t="s">
        <v>103</v>
      </c>
      <c r="V65" s="119">
        <v>1030510310</v>
      </c>
      <c r="W65" s="29" t="s">
        <v>103</v>
      </c>
    </row>
    <row r="66" spans="1:23" ht="15" hidden="1" thickBot="1" x14ac:dyDescent="0.25">
      <c r="A66" s="27">
        <f t="shared" si="0"/>
        <v>62</v>
      </c>
      <c r="B66" s="28" t="s">
        <v>104</v>
      </c>
      <c r="C66" s="41" t="s">
        <v>105</v>
      </c>
      <c r="D66" s="30" t="s">
        <v>17</v>
      </c>
      <c r="E66" s="107">
        <v>120000</v>
      </c>
      <c r="F66" s="104">
        <f>'[1]Insentive GT'!M66</f>
        <v>23</v>
      </c>
      <c r="G66" s="32">
        <f t="shared" si="1"/>
        <v>2760000</v>
      </c>
      <c r="H66" s="32">
        <v>51000</v>
      </c>
      <c r="I66" s="32">
        <v>50000</v>
      </c>
      <c r="J66" s="32">
        <v>264000</v>
      </c>
      <c r="K66" s="32">
        <f>'[1]Insentive GT'!K66</f>
        <v>0</v>
      </c>
      <c r="L66" s="32">
        <f>'[1]Insentive GT'!O66</f>
        <v>95833.333333333343</v>
      </c>
      <c r="M66" s="32">
        <f>'[1]Insentive GT'!S66</f>
        <v>81716.280779125314</v>
      </c>
      <c r="N66" s="32">
        <f>'[1]Insentive GT'!T66</f>
        <v>42000</v>
      </c>
      <c r="O66" s="32">
        <f t="shared" si="2"/>
        <v>483549.61411245866</v>
      </c>
      <c r="P66" s="32">
        <f t="shared" si="3"/>
        <v>3344549.6141124587</v>
      </c>
      <c r="Q66" s="108">
        <v>1920829348</v>
      </c>
      <c r="R66" s="41" t="s">
        <v>105</v>
      </c>
      <c r="T66" s="102" t="s">
        <v>104</v>
      </c>
      <c r="U66" s="102" t="s">
        <v>105</v>
      </c>
      <c r="V66" s="113">
        <v>1920829348</v>
      </c>
      <c r="W66" s="42" t="s">
        <v>105</v>
      </c>
    </row>
    <row r="67" spans="1:23" ht="15" hidden="1" thickBot="1" x14ac:dyDescent="0.25">
      <c r="A67" s="27">
        <f t="shared" si="0"/>
        <v>63</v>
      </c>
      <c r="B67" s="59" t="s">
        <v>104</v>
      </c>
      <c r="C67" s="58" t="s">
        <v>106</v>
      </c>
      <c r="D67" s="49" t="s">
        <v>17</v>
      </c>
      <c r="E67" s="107">
        <v>120000</v>
      </c>
      <c r="F67" s="104">
        <f>'[1]Insentive GT'!M67</f>
        <v>24</v>
      </c>
      <c r="G67" s="32">
        <f t="shared" si="1"/>
        <v>2880000</v>
      </c>
      <c r="H67" s="32">
        <v>51000</v>
      </c>
      <c r="I67" s="32">
        <v>50000</v>
      </c>
      <c r="J67" s="32">
        <v>225000</v>
      </c>
      <c r="K67" s="32">
        <f>'[1]Insentive GT'!K67</f>
        <v>491003.24551355478</v>
      </c>
      <c r="L67" s="32">
        <f>'[1]Insentive GT'!O67</f>
        <v>100000</v>
      </c>
      <c r="M67" s="32">
        <f>'[1]Insentive GT'!S67</f>
        <v>81716.280779125314</v>
      </c>
      <c r="N67" s="32">
        <f>'[1]Insentive GT'!T67</f>
        <v>105000</v>
      </c>
      <c r="O67" s="32">
        <f t="shared" si="2"/>
        <v>1002719.5262926801</v>
      </c>
      <c r="P67" s="32">
        <f t="shared" si="3"/>
        <v>3983719.5262926798</v>
      </c>
      <c r="Q67" s="113">
        <v>8640272369</v>
      </c>
      <c r="R67" s="42" t="s">
        <v>106</v>
      </c>
      <c r="T67" s="102" t="s">
        <v>104</v>
      </c>
      <c r="U67" s="102" t="s">
        <v>106</v>
      </c>
      <c r="V67" s="108">
        <v>8640272369</v>
      </c>
      <c r="W67" s="41" t="s">
        <v>106</v>
      </c>
    </row>
    <row r="68" spans="1:23" ht="15" hidden="1" thickBot="1" x14ac:dyDescent="0.25">
      <c r="A68" s="27">
        <f t="shared" si="0"/>
        <v>64</v>
      </c>
      <c r="B68" s="54" t="s">
        <v>104</v>
      </c>
      <c r="C68" s="58" t="s">
        <v>107</v>
      </c>
      <c r="D68" s="49" t="s">
        <v>17</v>
      </c>
      <c r="E68" s="132">
        <v>120000</v>
      </c>
      <c r="F68" s="104">
        <f>'[1]Insentive GT'!M68</f>
        <v>24</v>
      </c>
      <c r="G68" s="32">
        <f t="shared" si="1"/>
        <v>2880000</v>
      </c>
      <c r="H68" s="32"/>
      <c r="I68" s="32">
        <v>50000</v>
      </c>
      <c r="J68" s="32">
        <v>225000</v>
      </c>
      <c r="K68" s="32">
        <f>'[1]Insentive GT'!K68</f>
        <v>456785.78859758633</v>
      </c>
      <c r="L68" s="32">
        <f>'[1]Insentive GT'!O68</f>
        <v>100000</v>
      </c>
      <c r="M68" s="32">
        <f>'[1]Insentive GT'!S68</f>
        <v>81716.280779125314</v>
      </c>
      <c r="N68" s="32">
        <f>'[1]Insentive GT'!T68</f>
        <v>20000</v>
      </c>
      <c r="O68" s="32">
        <f t="shared" si="2"/>
        <v>883502.06937671162</v>
      </c>
      <c r="P68" s="32">
        <f t="shared" si="3"/>
        <v>3813502.0693767117</v>
      </c>
      <c r="Q68" s="125">
        <v>3300510522</v>
      </c>
      <c r="R68" s="126" t="s">
        <v>107</v>
      </c>
      <c r="T68" s="102" t="s">
        <v>104</v>
      </c>
      <c r="U68" s="102" t="s">
        <v>107</v>
      </c>
      <c r="V68" s="125">
        <v>3300510522</v>
      </c>
      <c r="W68" s="126" t="s">
        <v>107</v>
      </c>
    </row>
    <row r="69" spans="1:23" ht="15" hidden="1" thickBot="1" x14ac:dyDescent="0.25">
      <c r="A69" s="27">
        <f t="shared" si="0"/>
        <v>65</v>
      </c>
      <c r="B69" s="36" t="s">
        <v>104</v>
      </c>
      <c r="C69" s="37" t="s">
        <v>108</v>
      </c>
      <c r="D69" s="49" t="s">
        <v>17</v>
      </c>
      <c r="E69" s="132">
        <v>120000</v>
      </c>
      <c r="F69" s="104">
        <f>'[1]Insentive GT'!M69</f>
        <v>23</v>
      </c>
      <c r="G69" s="32">
        <f t="shared" si="1"/>
        <v>2760000</v>
      </c>
      <c r="H69" s="32">
        <v>51000</v>
      </c>
      <c r="I69" s="32">
        <v>50000</v>
      </c>
      <c r="J69" s="32">
        <v>264000</v>
      </c>
      <c r="K69" s="32">
        <f>'[1]Insentive GT'!K69</f>
        <v>0</v>
      </c>
      <c r="L69" s="32">
        <f>'[1]Insentive GT'!O69</f>
        <v>95833.333333333343</v>
      </c>
      <c r="M69" s="32">
        <f>'[1]Insentive GT'!S69</f>
        <v>81716.280779125314</v>
      </c>
      <c r="N69" s="32">
        <f>'[1]Insentive GT'!T69</f>
        <v>98000</v>
      </c>
      <c r="O69" s="32">
        <f t="shared" si="2"/>
        <v>539549.61411245866</v>
      </c>
      <c r="P69" s="32">
        <f t="shared" si="3"/>
        <v>3400549.6141124587</v>
      </c>
      <c r="Q69" s="113">
        <v>8220810241</v>
      </c>
      <c r="R69" s="42" t="s">
        <v>108</v>
      </c>
      <c r="T69" s="102" t="s">
        <v>104</v>
      </c>
      <c r="U69" s="102" t="s">
        <v>108</v>
      </c>
      <c r="V69" s="119">
        <v>8220810241</v>
      </c>
      <c r="W69" s="29" t="s">
        <v>108</v>
      </c>
    </row>
    <row r="70" spans="1:23" ht="15" hidden="1" thickBot="1" x14ac:dyDescent="0.25">
      <c r="A70" s="27">
        <f t="shared" ref="A70:A89" si="4">A69+1</f>
        <v>66</v>
      </c>
      <c r="B70" s="49" t="s">
        <v>104</v>
      </c>
      <c r="C70" s="58" t="s">
        <v>109</v>
      </c>
      <c r="D70" s="49" t="s">
        <v>17</v>
      </c>
      <c r="E70" s="132">
        <v>120000</v>
      </c>
      <c r="F70" s="104">
        <f>'[1]Insentive GT'!M70</f>
        <v>24</v>
      </c>
      <c r="G70" s="32">
        <f t="shared" ref="G70:G89" si="5">E70*F70</f>
        <v>2880000</v>
      </c>
      <c r="H70" s="32">
        <v>51000</v>
      </c>
      <c r="I70" s="32">
        <v>50000</v>
      </c>
      <c r="J70" s="32">
        <v>264000</v>
      </c>
      <c r="K70" s="32">
        <f>'[1]Insentive GT'!K70</f>
        <v>429747.22859327216</v>
      </c>
      <c r="L70" s="32">
        <f>'[1]Insentive GT'!O70</f>
        <v>100000</v>
      </c>
      <c r="M70" s="32">
        <f>'[1]Insentive GT'!S70</f>
        <v>81716.280779125314</v>
      </c>
      <c r="N70" s="32">
        <f>'[1]Insentive GT'!T70</f>
        <v>210000</v>
      </c>
      <c r="O70" s="32">
        <f t="shared" ref="O70:O89" si="6">J70+K70+L70+M70+N70</f>
        <v>1085463.5093723973</v>
      </c>
      <c r="P70" s="32">
        <f t="shared" ref="P70:P89" si="7">G70+H70+I70+O70</f>
        <v>4066463.5093723973</v>
      </c>
      <c r="Q70" s="135">
        <v>7790229872</v>
      </c>
      <c r="R70" s="136" t="s">
        <v>109</v>
      </c>
      <c r="T70" s="102" t="s">
        <v>104</v>
      </c>
      <c r="U70" s="102" t="s">
        <v>109</v>
      </c>
      <c r="V70" s="119">
        <v>7790229872</v>
      </c>
      <c r="W70" s="29" t="s">
        <v>109</v>
      </c>
    </row>
    <row r="71" spans="1:23" ht="15" hidden="1" thickBot="1" x14ac:dyDescent="0.25">
      <c r="A71" s="27">
        <f t="shared" si="4"/>
        <v>67</v>
      </c>
      <c r="B71" s="50" t="s">
        <v>110</v>
      </c>
      <c r="C71" s="58" t="s">
        <v>111</v>
      </c>
      <c r="D71" s="52" t="s">
        <v>17</v>
      </c>
      <c r="E71" s="132">
        <v>115000</v>
      </c>
      <c r="F71" s="104">
        <f>'[1]Insentive GT'!M71</f>
        <v>24</v>
      </c>
      <c r="G71" s="32">
        <f t="shared" si="5"/>
        <v>2760000</v>
      </c>
      <c r="H71" s="32"/>
      <c r="I71" s="32">
        <v>50000</v>
      </c>
      <c r="J71" s="32">
        <v>225000</v>
      </c>
      <c r="K71" s="32">
        <f>'[1]Insentive GT'!K71</f>
        <v>0</v>
      </c>
      <c r="L71" s="32">
        <f>'[1]Insentive GT'!O71</f>
        <v>100000</v>
      </c>
      <c r="M71" s="32">
        <f>'[1]Insentive GT'!S71</f>
        <v>100000</v>
      </c>
      <c r="N71" s="32">
        <f>'[1]Insentive GT'!T71</f>
        <v>120000</v>
      </c>
      <c r="O71" s="32">
        <f t="shared" si="6"/>
        <v>545000</v>
      </c>
      <c r="P71" s="32">
        <f t="shared" si="7"/>
        <v>3355000</v>
      </c>
      <c r="Q71" s="116">
        <v>2451352271</v>
      </c>
      <c r="R71" s="126" t="s">
        <v>111</v>
      </c>
      <c r="T71" s="102" t="s">
        <v>110</v>
      </c>
      <c r="U71" s="102" t="s">
        <v>111</v>
      </c>
      <c r="V71" s="113">
        <v>2451352271</v>
      </c>
      <c r="W71" s="42" t="s">
        <v>111</v>
      </c>
    </row>
    <row r="72" spans="1:23" ht="15" hidden="1" thickBot="1" x14ac:dyDescent="0.25">
      <c r="A72" s="27">
        <f t="shared" si="4"/>
        <v>68</v>
      </c>
      <c r="B72" s="49" t="s">
        <v>112</v>
      </c>
      <c r="C72" s="58" t="s">
        <v>113</v>
      </c>
      <c r="D72" s="49" t="s">
        <v>17</v>
      </c>
      <c r="E72" s="132">
        <v>115000</v>
      </c>
      <c r="F72" s="104">
        <f>'[1]Insentive GT'!M72</f>
        <v>22</v>
      </c>
      <c r="G72" s="32">
        <f t="shared" si="5"/>
        <v>2530000</v>
      </c>
      <c r="H72" s="32"/>
      <c r="I72" s="32">
        <v>50000</v>
      </c>
      <c r="J72" s="32">
        <v>264000</v>
      </c>
      <c r="K72" s="32">
        <f>'[1]Insentive GT'!K72</f>
        <v>487588.65248226951</v>
      </c>
      <c r="L72" s="32">
        <f>'[1]Insentive GT'!O72</f>
        <v>91666.666666666657</v>
      </c>
      <c r="M72" s="32">
        <f>'[1]Insentive GT'!S72</f>
        <v>100000</v>
      </c>
      <c r="N72" s="32">
        <f>'[1]Insentive GT'!T72</f>
        <v>63000</v>
      </c>
      <c r="O72" s="32">
        <f t="shared" si="6"/>
        <v>1006255.3191489362</v>
      </c>
      <c r="P72" s="32">
        <f t="shared" si="7"/>
        <v>3586255.3191489363</v>
      </c>
      <c r="Q72" s="125">
        <v>7890367687</v>
      </c>
      <c r="R72" s="48" t="s">
        <v>113</v>
      </c>
      <c r="T72" s="102" t="s">
        <v>112</v>
      </c>
      <c r="U72" s="102" t="s">
        <v>113</v>
      </c>
      <c r="V72" s="135">
        <v>7890367687</v>
      </c>
      <c r="W72" s="136" t="s">
        <v>113</v>
      </c>
    </row>
    <row r="73" spans="1:23" ht="15" hidden="1" thickBot="1" x14ac:dyDescent="0.25">
      <c r="A73" s="27">
        <f t="shared" si="4"/>
        <v>69</v>
      </c>
      <c r="B73" s="28" t="s">
        <v>114</v>
      </c>
      <c r="C73" s="29" t="s">
        <v>115</v>
      </c>
      <c r="D73" s="52" t="s">
        <v>17</v>
      </c>
      <c r="E73" s="107">
        <v>100000</v>
      </c>
      <c r="F73" s="104">
        <f>'[1]Insentive GT'!M73</f>
        <v>20</v>
      </c>
      <c r="G73" s="32">
        <f t="shared" si="5"/>
        <v>2000000</v>
      </c>
      <c r="H73" s="32"/>
      <c r="I73" s="32">
        <v>50000</v>
      </c>
      <c r="J73" s="32">
        <v>264000</v>
      </c>
      <c r="K73" s="32">
        <f>'[1]Insentive GT'!K73</f>
        <v>416766.04879378492</v>
      </c>
      <c r="L73" s="32">
        <f>'[1]Insentive GT'!O73</f>
        <v>90909.090909090912</v>
      </c>
      <c r="M73" s="32">
        <f>'[1]Insentive GT'!S73</f>
        <v>0</v>
      </c>
      <c r="N73" s="32">
        <f>'[1]Insentive GT'!T73</f>
        <v>152000</v>
      </c>
      <c r="O73" s="32">
        <f t="shared" si="6"/>
        <v>923675.13970287587</v>
      </c>
      <c r="P73" s="32">
        <f t="shared" si="7"/>
        <v>2973675.1397028761</v>
      </c>
      <c r="Q73" s="137" t="s">
        <v>176</v>
      </c>
      <c r="R73" s="29" t="s">
        <v>115</v>
      </c>
      <c r="T73" s="102" t="s">
        <v>114</v>
      </c>
      <c r="U73" s="102" t="s">
        <v>115</v>
      </c>
      <c r="V73" s="116" t="s">
        <v>176</v>
      </c>
      <c r="W73" s="126" t="s">
        <v>115</v>
      </c>
    </row>
    <row r="74" spans="1:23" ht="15" hidden="1" thickBot="1" x14ac:dyDescent="0.25">
      <c r="A74" s="27">
        <f t="shared" si="4"/>
        <v>70</v>
      </c>
      <c r="B74" s="28" t="s">
        <v>114</v>
      </c>
      <c r="C74" s="42" t="s">
        <v>116</v>
      </c>
      <c r="D74" s="49" t="s">
        <v>17</v>
      </c>
      <c r="E74" s="107">
        <v>100000</v>
      </c>
      <c r="F74" s="104">
        <f>'[1]Insentive GT'!M74</f>
        <v>21</v>
      </c>
      <c r="G74" s="32">
        <f t="shared" si="5"/>
        <v>2100000</v>
      </c>
      <c r="H74" s="32"/>
      <c r="I74" s="32">
        <v>50000</v>
      </c>
      <c r="J74" s="32">
        <v>249000</v>
      </c>
      <c r="K74" s="32">
        <f>'[1]Insentive GT'!K74</f>
        <v>465470.93367323716</v>
      </c>
      <c r="L74" s="32">
        <f>'[1]Insentive GT'!O74</f>
        <v>95454.545454545456</v>
      </c>
      <c r="M74" s="32">
        <f>'[1]Insentive GT'!S74</f>
        <v>0</v>
      </c>
      <c r="N74" s="32">
        <f>'[1]Insentive GT'!T74</f>
        <v>140000</v>
      </c>
      <c r="O74" s="32">
        <f t="shared" si="6"/>
        <v>949925.47912778263</v>
      </c>
      <c r="P74" s="32">
        <f t="shared" si="7"/>
        <v>3099925.4791277824</v>
      </c>
      <c r="Q74" s="138">
        <v>7735155784</v>
      </c>
      <c r="R74" s="43" t="s">
        <v>116</v>
      </c>
      <c r="T74" s="102" t="s">
        <v>114</v>
      </c>
      <c r="U74" s="102" t="s">
        <v>116</v>
      </c>
      <c r="V74" s="125">
        <v>7735155784</v>
      </c>
      <c r="W74" s="48" t="s">
        <v>116</v>
      </c>
    </row>
    <row r="75" spans="1:23" ht="15" hidden="1" thickBot="1" x14ac:dyDescent="0.25">
      <c r="A75" s="27">
        <f t="shared" si="4"/>
        <v>71</v>
      </c>
      <c r="B75" s="28" t="s">
        <v>117</v>
      </c>
      <c r="C75" s="41" t="s">
        <v>118</v>
      </c>
      <c r="D75" s="52" t="s">
        <v>17</v>
      </c>
      <c r="E75" s="107">
        <v>110000</v>
      </c>
      <c r="F75" s="104">
        <f>'[1]Insentive GT'!M75</f>
        <v>25</v>
      </c>
      <c r="G75" s="32">
        <f t="shared" si="5"/>
        <v>2750000</v>
      </c>
      <c r="H75" s="32"/>
      <c r="I75" s="32">
        <v>50000</v>
      </c>
      <c r="J75" s="32">
        <v>189000</v>
      </c>
      <c r="K75" s="32">
        <f>'[1]Insentive GT'!K75</f>
        <v>490617.43341404357</v>
      </c>
      <c r="L75" s="32">
        <f>'[1]Insentive GT'!O75</f>
        <v>100000</v>
      </c>
      <c r="M75" s="32">
        <f>'[1]Insentive GT'!S75</f>
        <v>100000</v>
      </c>
      <c r="N75" s="32">
        <f>'[1]Insentive GT'!T75</f>
        <v>20000</v>
      </c>
      <c r="O75" s="32">
        <f t="shared" si="6"/>
        <v>899617.43341404363</v>
      </c>
      <c r="P75" s="32">
        <f t="shared" si="7"/>
        <v>3699617.4334140439</v>
      </c>
      <c r="Q75" s="139" t="s">
        <v>177</v>
      </c>
      <c r="R75" s="41" t="s">
        <v>118</v>
      </c>
      <c r="T75" s="102" t="s">
        <v>117</v>
      </c>
      <c r="U75" s="102" t="s">
        <v>118</v>
      </c>
      <c r="V75" s="137" t="s">
        <v>177</v>
      </c>
      <c r="W75" s="29" t="s">
        <v>118</v>
      </c>
    </row>
    <row r="76" spans="1:23" ht="15" hidden="1" thickBot="1" x14ac:dyDescent="0.25">
      <c r="A76" s="27">
        <f t="shared" si="4"/>
        <v>72</v>
      </c>
      <c r="B76" s="36" t="s">
        <v>117</v>
      </c>
      <c r="C76" s="29" t="s">
        <v>119</v>
      </c>
      <c r="D76" s="49" t="s">
        <v>17</v>
      </c>
      <c r="E76" s="107">
        <v>110000</v>
      </c>
      <c r="F76" s="104">
        <f>'[1]Insentive GT'!M76</f>
        <v>24</v>
      </c>
      <c r="G76" s="32">
        <f t="shared" si="5"/>
        <v>2640000</v>
      </c>
      <c r="H76" s="32"/>
      <c r="I76" s="32">
        <v>50000</v>
      </c>
      <c r="J76" s="32">
        <v>225000</v>
      </c>
      <c r="K76" s="32">
        <f>'[1]Insentive GT'!K76</f>
        <v>0</v>
      </c>
      <c r="L76" s="32">
        <f>'[1]Insentive GT'!O76</f>
        <v>96000</v>
      </c>
      <c r="M76" s="32">
        <f>'[1]Insentive GT'!S76</f>
        <v>100000</v>
      </c>
      <c r="N76" s="32">
        <f>'[1]Insentive GT'!T76</f>
        <v>11000</v>
      </c>
      <c r="O76" s="32">
        <f t="shared" si="6"/>
        <v>432000</v>
      </c>
      <c r="P76" s="32">
        <f t="shared" si="7"/>
        <v>3122000</v>
      </c>
      <c r="Q76" s="123">
        <v>8615201789</v>
      </c>
      <c r="R76" s="29" t="s">
        <v>119</v>
      </c>
      <c r="T76" s="102" t="s">
        <v>117</v>
      </c>
      <c r="U76" s="102" t="s">
        <v>119</v>
      </c>
      <c r="V76" s="138">
        <v>8615201789</v>
      </c>
      <c r="W76" s="43" t="s">
        <v>119</v>
      </c>
    </row>
    <row r="77" spans="1:23" ht="15.75" hidden="1" customHeight="1" thickBot="1" x14ac:dyDescent="0.25">
      <c r="A77" s="27">
        <f t="shared" si="4"/>
        <v>73</v>
      </c>
      <c r="B77" s="52" t="s">
        <v>120</v>
      </c>
      <c r="C77" s="60" t="s">
        <v>121</v>
      </c>
      <c r="D77" s="52" t="s">
        <v>17</v>
      </c>
      <c r="E77" s="132">
        <v>100000</v>
      </c>
      <c r="F77" s="104">
        <f>'[1]Insentive GT'!M77</f>
        <v>22</v>
      </c>
      <c r="G77" s="32">
        <f t="shared" si="5"/>
        <v>2200000</v>
      </c>
      <c r="H77" s="32"/>
      <c r="I77" s="32">
        <v>50000</v>
      </c>
      <c r="J77" s="32">
        <v>0</v>
      </c>
      <c r="K77" s="32">
        <f>'[1]Insentive GT'!K77</f>
        <v>0</v>
      </c>
      <c r="L77" s="32">
        <f>'[1]Insentive GT'!O77</f>
        <v>100000</v>
      </c>
      <c r="M77" s="32">
        <f>'[1]Insentive GT'!S77</f>
        <v>94390.155627940636</v>
      </c>
      <c r="N77" s="32">
        <f>'[1]Insentive GT'!T77</f>
        <v>132000</v>
      </c>
      <c r="O77" s="32">
        <f t="shared" si="6"/>
        <v>326390.15562794066</v>
      </c>
      <c r="P77" s="32">
        <f t="shared" si="7"/>
        <v>2576390.1556279408</v>
      </c>
      <c r="Q77" s="140" t="s">
        <v>178</v>
      </c>
      <c r="R77" s="136" t="s">
        <v>179</v>
      </c>
      <c r="T77" s="102" t="s">
        <v>120</v>
      </c>
      <c r="U77" s="102" t="s">
        <v>121</v>
      </c>
      <c r="V77" s="140" t="s">
        <v>178</v>
      </c>
      <c r="W77" s="136" t="s">
        <v>179</v>
      </c>
    </row>
    <row r="78" spans="1:23" ht="15" hidden="1" thickBot="1" x14ac:dyDescent="0.25">
      <c r="A78" s="27">
        <f t="shared" si="4"/>
        <v>74</v>
      </c>
      <c r="B78" s="50" t="s">
        <v>120</v>
      </c>
      <c r="C78" s="53" t="s">
        <v>122</v>
      </c>
      <c r="D78" s="52" t="s">
        <v>17</v>
      </c>
      <c r="E78" s="132">
        <v>100000</v>
      </c>
      <c r="F78" s="104">
        <f>'[1]Insentive GT'!M78</f>
        <v>22</v>
      </c>
      <c r="G78" s="32">
        <f t="shared" si="5"/>
        <v>2200000</v>
      </c>
      <c r="H78" s="32"/>
      <c r="I78" s="32">
        <v>50000</v>
      </c>
      <c r="J78" s="32">
        <v>225000</v>
      </c>
      <c r="K78" s="32">
        <f>'[1]Insentive GT'!K78</f>
        <v>0</v>
      </c>
      <c r="L78" s="32">
        <f>'[1]Insentive GT'!O78</f>
        <v>100000</v>
      </c>
      <c r="M78" s="32">
        <f>'[1]Insentive GT'!S78</f>
        <v>94390.155627940636</v>
      </c>
      <c r="N78" s="32">
        <f>'[1]Insentive GT'!T78</f>
        <v>208000</v>
      </c>
      <c r="O78" s="32">
        <f t="shared" si="6"/>
        <v>627390.15562794066</v>
      </c>
      <c r="P78" s="32">
        <f t="shared" si="7"/>
        <v>2877390.1556279408</v>
      </c>
      <c r="Q78" s="141" t="s">
        <v>180</v>
      </c>
      <c r="R78" s="53" t="s">
        <v>122</v>
      </c>
      <c r="T78" s="102" t="s">
        <v>120</v>
      </c>
      <c r="U78" s="102" t="s">
        <v>122</v>
      </c>
      <c r="V78" s="139" t="s">
        <v>180</v>
      </c>
      <c r="W78" s="41" t="s">
        <v>122</v>
      </c>
    </row>
    <row r="79" spans="1:23" ht="15" hidden="1" thickBot="1" x14ac:dyDescent="0.25">
      <c r="A79" s="27">
        <f t="shared" si="4"/>
        <v>75</v>
      </c>
      <c r="B79" s="38" t="s">
        <v>120</v>
      </c>
      <c r="C79" s="37" t="s">
        <v>123</v>
      </c>
      <c r="D79" s="36" t="s">
        <v>17</v>
      </c>
      <c r="E79" s="107">
        <v>100000</v>
      </c>
      <c r="F79" s="104">
        <f>'[1]Insentive GT'!M79</f>
        <v>22</v>
      </c>
      <c r="G79" s="32">
        <f t="shared" si="5"/>
        <v>2200000</v>
      </c>
      <c r="H79" s="32"/>
      <c r="I79" s="32">
        <v>50000</v>
      </c>
      <c r="J79" s="32">
        <v>264000</v>
      </c>
      <c r="K79" s="32">
        <f>'[1]Insentive GT'!K79</f>
        <v>0</v>
      </c>
      <c r="L79" s="32">
        <f>'[1]Insentive GT'!O79</f>
        <v>100000</v>
      </c>
      <c r="M79" s="32">
        <f>'[1]Insentive GT'!S79</f>
        <v>94390.155627940636</v>
      </c>
      <c r="N79" s="32">
        <f>'[1]Insentive GT'!T79</f>
        <v>228000</v>
      </c>
      <c r="O79" s="32">
        <f t="shared" si="6"/>
        <v>686390.15562794066</v>
      </c>
      <c r="P79" s="32">
        <f t="shared" si="7"/>
        <v>2936390.1556279408</v>
      </c>
      <c r="Q79" s="142" t="s">
        <v>181</v>
      </c>
      <c r="R79" s="48" t="s">
        <v>123</v>
      </c>
      <c r="T79" s="102" t="s">
        <v>120</v>
      </c>
      <c r="U79" s="102" t="s">
        <v>123</v>
      </c>
      <c r="V79" s="123" t="s">
        <v>181</v>
      </c>
      <c r="W79" s="29" t="s">
        <v>123</v>
      </c>
    </row>
    <row r="80" spans="1:23" ht="15" hidden="1" thickBot="1" x14ac:dyDescent="0.25">
      <c r="A80" s="27">
        <f t="shared" si="4"/>
        <v>76</v>
      </c>
      <c r="B80" s="50" t="s">
        <v>124</v>
      </c>
      <c r="C80" s="51" t="s">
        <v>125</v>
      </c>
      <c r="D80" s="49" t="s">
        <v>17</v>
      </c>
      <c r="E80" s="107">
        <v>100000</v>
      </c>
      <c r="F80" s="104">
        <f>'[1]Insentive GT'!M80</f>
        <v>21</v>
      </c>
      <c r="G80" s="32">
        <f t="shared" si="5"/>
        <v>2100000</v>
      </c>
      <c r="H80" s="32"/>
      <c r="I80" s="32">
        <v>50000</v>
      </c>
      <c r="J80" s="32">
        <v>264000</v>
      </c>
      <c r="K80" s="32">
        <f>'[1]Insentive GT'!K80</f>
        <v>441830.14916442282</v>
      </c>
      <c r="L80" s="32">
        <f>'[1]Insentive GT'!O80</f>
        <v>95454.545454545456</v>
      </c>
      <c r="M80" s="32">
        <f>'[1]Insentive GT'!S80</f>
        <v>100000</v>
      </c>
      <c r="N80" s="32">
        <f>'[1]Insentive GT'!T80</f>
        <v>161000</v>
      </c>
      <c r="O80" s="32">
        <f t="shared" si="6"/>
        <v>1062284.6946189683</v>
      </c>
      <c r="P80" s="32">
        <f t="shared" si="7"/>
        <v>3212284.6946189683</v>
      </c>
      <c r="Q80" s="125" t="s">
        <v>182</v>
      </c>
      <c r="R80" s="51" t="s">
        <v>125</v>
      </c>
      <c r="T80" s="102" t="s">
        <v>124</v>
      </c>
      <c r="U80" s="102" t="s">
        <v>125</v>
      </c>
      <c r="V80" s="141" t="s">
        <v>182</v>
      </c>
      <c r="W80" s="53" t="s">
        <v>125</v>
      </c>
    </row>
    <row r="81" spans="1:23" ht="15" hidden="1" thickBot="1" x14ac:dyDescent="0.25">
      <c r="A81" s="27">
        <f t="shared" si="4"/>
        <v>77</v>
      </c>
      <c r="B81" s="50" t="s">
        <v>124</v>
      </c>
      <c r="C81" s="48" t="s">
        <v>126</v>
      </c>
      <c r="D81" s="49" t="s">
        <v>17</v>
      </c>
      <c r="E81" s="107">
        <v>100000</v>
      </c>
      <c r="F81" s="104">
        <f>'[1]Insentive GT'!M81</f>
        <v>18</v>
      </c>
      <c r="G81" s="32">
        <f t="shared" si="5"/>
        <v>1800000</v>
      </c>
      <c r="H81" s="32">
        <v>51000</v>
      </c>
      <c r="I81" s="32">
        <v>50000</v>
      </c>
      <c r="J81" s="32">
        <v>225000</v>
      </c>
      <c r="K81" s="32">
        <f>'[1]Insentive GT'!K81</f>
        <v>407561.65121378831</v>
      </c>
      <c r="L81" s="32">
        <f>'[1]Insentive GT'!O81</f>
        <v>0</v>
      </c>
      <c r="M81" s="32">
        <f>'[1]Insentive GT'!S81</f>
        <v>100000</v>
      </c>
      <c r="N81" s="32">
        <f>'[1]Insentive GT'!T81</f>
        <v>115000</v>
      </c>
      <c r="O81" s="32">
        <f t="shared" si="6"/>
        <v>847561.65121378831</v>
      </c>
      <c r="P81" s="32">
        <f t="shared" si="7"/>
        <v>2748561.6512137884</v>
      </c>
      <c r="Q81" s="129">
        <v>3820098276</v>
      </c>
      <c r="R81" s="126" t="s">
        <v>126</v>
      </c>
      <c r="T81" s="102" t="s">
        <v>124</v>
      </c>
      <c r="U81" s="102" t="s">
        <v>126</v>
      </c>
      <c r="V81" s="142">
        <v>3820098276</v>
      </c>
      <c r="W81" s="48" t="s">
        <v>126</v>
      </c>
    </row>
    <row r="82" spans="1:23" ht="15" hidden="1" thickBot="1" x14ac:dyDescent="0.25">
      <c r="A82" s="27">
        <f t="shared" si="4"/>
        <v>78</v>
      </c>
      <c r="B82" s="50" t="s">
        <v>127</v>
      </c>
      <c r="C82" s="48" t="s">
        <v>128</v>
      </c>
      <c r="D82" s="49" t="s">
        <v>17</v>
      </c>
      <c r="E82" s="132">
        <v>115000</v>
      </c>
      <c r="F82" s="104">
        <f>'[1]Insentive GT'!M82</f>
        <v>23</v>
      </c>
      <c r="G82" s="32">
        <f t="shared" si="5"/>
        <v>2645000</v>
      </c>
      <c r="H82" s="32"/>
      <c r="I82" s="32">
        <v>50000</v>
      </c>
      <c r="J82" s="32">
        <v>264000</v>
      </c>
      <c r="K82" s="32">
        <f>'[1]Insentive GT'!K82</f>
        <v>427376.17135207495</v>
      </c>
      <c r="L82" s="32">
        <f>'[1]Insentive GT'!O82</f>
        <v>95833.333333333343</v>
      </c>
      <c r="M82" s="32">
        <f>'[1]Insentive GT'!S82</f>
        <v>100000</v>
      </c>
      <c r="N82" s="32">
        <f>'[1]Insentive GT'!T82</f>
        <v>138000</v>
      </c>
      <c r="O82" s="32">
        <f t="shared" si="6"/>
        <v>1025209.5046854083</v>
      </c>
      <c r="P82" s="32">
        <f t="shared" si="7"/>
        <v>3720209.5046854084</v>
      </c>
      <c r="Q82" s="129">
        <v>3450244081</v>
      </c>
      <c r="R82" s="126" t="s">
        <v>128</v>
      </c>
      <c r="T82" s="102" t="s">
        <v>127</v>
      </c>
      <c r="U82" s="102" t="s">
        <v>128</v>
      </c>
      <c r="V82" s="129">
        <v>3450244081</v>
      </c>
      <c r="W82" s="126" t="s">
        <v>128</v>
      </c>
    </row>
    <row r="83" spans="1:23" ht="15" hidden="1" thickBot="1" x14ac:dyDescent="0.25">
      <c r="A83" s="27">
        <f t="shared" si="4"/>
        <v>79</v>
      </c>
      <c r="B83" s="50" t="s">
        <v>127</v>
      </c>
      <c r="C83" s="48" t="s">
        <v>129</v>
      </c>
      <c r="D83" s="49" t="s">
        <v>17</v>
      </c>
      <c r="E83" s="132">
        <v>115000</v>
      </c>
      <c r="F83" s="104">
        <f>'[1]Insentive GT'!M83</f>
        <v>22</v>
      </c>
      <c r="G83" s="32">
        <f t="shared" si="5"/>
        <v>2530000</v>
      </c>
      <c r="H83" s="32"/>
      <c r="I83" s="32">
        <v>50000</v>
      </c>
      <c r="J83" s="32">
        <v>225000</v>
      </c>
      <c r="K83" s="32">
        <f>'[1]Insentive GT'!K83</f>
        <v>500000</v>
      </c>
      <c r="L83" s="32">
        <f>'[1]Insentive GT'!O83</f>
        <v>91666.666666666657</v>
      </c>
      <c r="M83" s="32">
        <f>'[1]Insentive GT'!S83</f>
        <v>100000</v>
      </c>
      <c r="N83" s="32">
        <f>'[1]Insentive GT'!T83</f>
        <v>106000</v>
      </c>
      <c r="O83" s="32">
        <f t="shared" si="6"/>
        <v>1022666.6666666666</v>
      </c>
      <c r="P83" s="32">
        <f t="shared" si="7"/>
        <v>3602666.6666666665</v>
      </c>
      <c r="Q83" s="129">
        <v>5875321223</v>
      </c>
      <c r="R83" s="126" t="s">
        <v>129</v>
      </c>
      <c r="T83" s="102" t="s">
        <v>127</v>
      </c>
      <c r="U83" s="102" t="s">
        <v>129</v>
      </c>
      <c r="V83" s="125">
        <v>5875321223</v>
      </c>
      <c r="W83" s="51" t="s">
        <v>129</v>
      </c>
    </row>
    <row r="84" spans="1:23" ht="15" hidden="1" thickBot="1" x14ac:dyDescent="0.25">
      <c r="A84" s="27">
        <f t="shared" si="4"/>
        <v>80</v>
      </c>
      <c r="B84" s="50" t="s">
        <v>130</v>
      </c>
      <c r="C84" s="48" t="s">
        <v>131</v>
      </c>
      <c r="D84" s="49" t="s">
        <v>17</v>
      </c>
      <c r="E84" s="132">
        <v>115000</v>
      </c>
      <c r="F84" s="104">
        <f>'[1]Insentive GT'!M84</f>
        <v>22</v>
      </c>
      <c r="G84" s="32">
        <f t="shared" si="5"/>
        <v>2530000</v>
      </c>
      <c r="H84" s="32"/>
      <c r="I84" s="32">
        <v>50000</v>
      </c>
      <c r="J84" s="32">
        <v>264000</v>
      </c>
      <c r="K84" s="32">
        <f>'[1]Insentive GT'!K84</f>
        <v>0</v>
      </c>
      <c r="L84" s="32">
        <f>'[1]Insentive GT'!O84</f>
        <v>91666.666666666657</v>
      </c>
      <c r="M84" s="32">
        <f>'[1]Insentive GT'!S84</f>
        <v>100000</v>
      </c>
      <c r="N84" s="32">
        <f>'[1]Insentive GT'!T84</f>
        <v>7000</v>
      </c>
      <c r="O84" s="32">
        <f t="shared" si="6"/>
        <v>462666.66666666663</v>
      </c>
      <c r="P84" s="32">
        <f t="shared" si="7"/>
        <v>3042666.6666666665</v>
      </c>
      <c r="Q84" s="129" t="s">
        <v>183</v>
      </c>
      <c r="R84" s="126" t="s">
        <v>131</v>
      </c>
      <c r="T84" s="102" t="s">
        <v>130</v>
      </c>
      <c r="U84" s="102" t="s">
        <v>131</v>
      </c>
      <c r="V84" s="116" t="s">
        <v>183</v>
      </c>
      <c r="W84" s="51" t="s">
        <v>131</v>
      </c>
    </row>
    <row r="85" spans="1:23" ht="15" hidden="1" thickBot="1" x14ac:dyDescent="0.25">
      <c r="A85" s="27">
        <f t="shared" si="4"/>
        <v>81</v>
      </c>
      <c r="B85" s="50" t="s">
        <v>130</v>
      </c>
      <c r="C85" s="48" t="s">
        <v>132</v>
      </c>
      <c r="D85" s="49" t="s">
        <v>17</v>
      </c>
      <c r="E85" s="132">
        <v>115000</v>
      </c>
      <c r="F85" s="104">
        <f>'[1]Insentive GT'!M85</f>
        <v>21</v>
      </c>
      <c r="G85" s="32">
        <f t="shared" si="5"/>
        <v>2415000</v>
      </c>
      <c r="H85" s="32"/>
      <c r="I85" s="32">
        <v>50000</v>
      </c>
      <c r="J85" s="32">
        <v>150000</v>
      </c>
      <c r="K85" s="32">
        <f>'[1]Insentive GT'!K85</f>
        <v>458477.0698051948</v>
      </c>
      <c r="L85" s="32">
        <f>'[1]Insentive GT'!O85</f>
        <v>0</v>
      </c>
      <c r="M85" s="32">
        <f>'[1]Insentive GT'!S85</f>
        <v>100000</v>
      </c>
      <c r="N85" s="32">
        <f>'[1]Insentive GT'!T85</f>
        <v>61000</v>
      </c>
      <c r="O85" s="32">
        <f t="shared" si="6"/>
        <v>769477.06980519486</v>
      </c>
      <c r="P85" s="32">
        <f t="shared" si="7"/>
        <v>3234477.0698051946</v>
      </c>
      <c r="Q85" s="129">
        <v>4460258630</v>
      </c>
      <c r="R85" s="126" t="s">
        <v>132</v>
      </c>
      <c r="T85" s="102" t="s">
        <v>130</v>
      </c>
      <c r="U85" s="102" t="s">
        <v>132</v>
      </c>
      <c r="V85" s="125">
        <v>4460258630</v>
      </c>
      <c r="W85" s="48" t="s">
        <v>132</v>
      </c>
    </row>
    <row r="86" spans="1:23" ht="15" hidden="1" thickBot="1" x14ac:dyDescent="0.25">
      <c r="A86" s="27">
        <f t="shared" si="4"/>
        <v>82</v>
      </c>
      <c r="B86" s="49" t="s">
        <v>130</v>
      </c>
      <c r="C86" s="58" t="s">
        <v>133</v>
      </c>
      <c r="D86" s="49" t="s">
        <v>17</v>
      </c>
      <c r="E86" s="132">
        <v>115000</v>
      </c>
      <c r="F86" s="104">
        <f>'[1]Insentive GT'!M86</f>
        <v>22</v>
      </c>
      <c r="G86" s="32">
        <f t="shared" si="5"/>
        <v>2530000</v>
      </c>
      <c r="H86" s="32"/>
      <c r="I86" s="32">
        <v>50000</v>
      </c>
      <c r="J86" s="32">
        <v>264000</v>
      </c>
      <c r="K86" s="32">
        <f>'[1]Insentive GT'!K86</f>
        <v>0</v>
      </c>
      <c r="L86" s="32">
        <f>'[1]Insentive GT'!O86</f>
        <v>91666.666666666657</v>
      </c>
      <c r="M86" s="32">
        <f>'[1]Insentive GT'!S86</f>
        <v>100000</v>
      </c>
      <c r="N86" s="32">
        <f>'[1]Insentive GT'!T86</f>
        <v>26000</v>
      </c>
      <c r="O86" s="32">
        <f t="shared" si="6"/>
        <v>481666.66666666663</v>
      </c>
      <c r="P86" s="32">
        <f t="shared" si="7"/>
        <v>3061666.6666666665</v>
      </c>
      <c r="Q86" s="125" t="s">
        <v>184</v>
      </c>
      <c r="R86" s="48" t="s">
        <v>133</v>
      </c>
      <c r="T86" s="102" t="s">
        <v>130</v>
      </c>
      <c r="U86" s="102" t="s">
        <v>133</v>
      </c>
      <c r="V86" s="112" t="s">
        <v>184</v>
      </c>
      <c r="W86" s="48" t="s">
        <v>133</v>
      </c>
    </row>
    <row r="87" spans="1:23" ht="15" hidden="1" thickBot="1" x14ac:dyDescent="0.25">
      <c r="A87" s="27">
        <f t="shared" si="4"/>
        <v>83</v>
      </c>
      <c r="B87" s="50" t="s">
        <v>134</v>
      </c>
      <c r="C87" s="51" t="s">
        <v>185</v>
      </c>
      <c r="D87" s="49" t="s">
        <v>17</v>
      </c>
      <c r="E87" s="132">
        <v>100000</v>
      </c>
      <c r="F87" s="104">
        <f>'[1]Insentive GT'!M87</f>
        <v>4</v>
      </c>
      <c r="G87" s="32">
        <f t="shared" si="5"/>
        <v>400000</v>
      </c>
      <c r="H87" s="32"/>
      <c r="I87" s="32">
        <v>50000</v>
      </c>
      <c r="J87" s="32">
        <v>0</v>
      </c>
      <c r="K87" s="32">
        <f>'[1]Insentive GT'!K87</f>
        <v>0</v>
      </c>
      <c r="L87" s="32">
        <f>'[1]Insentive GT'!O87</f>
        <v>0</v>
      </c>
      <c r="M87" s="32">
        <f>'[1]Insentive GT'!S87</f>
        <v>100000</v>
      </c>
      <c r="N87" s="32">
        <f>'[1]Insentive GT'!T87</f>
        <v>14000</v>
      </c>
      <c r="O87" s="32">
        <f t="shared" si="6"/>
        <v>114000</v>
      </c>
      <c r="P87" s="32">
        <f t="shared" si="7"/>
        <v>564000</v>
      </c>
      <c r="Q87" s="116">
        <v>8021000981</v>
      </c>
      <c r="R87" s="51" t="s">
        <v>135</v>
      </c>
      <c r="T87" s="102" t="s">
        <v>134</v>
      </c>
      <c r="U87" s="102" t="s">
        <v>135</v>
      </c>
      <c r="V87" s="30">
        <v>8021000981</v>
      </c>
      <c r="W87" s="29" t="s">
        <v>135</v>
      </c>
    </row>
    <row r="88" spans="1:23" ht="15" hidden="1" thickBot="1" x14ac:dyDescent="0.25">
      <c r="A88" s="27">
        <f t="shared" si="4"/>
        <v>84</v>
      </c>
      <c r="B88" s="143" t="s">
        <v>134</v>
      </c>
      <c r="C88" s="51" t="s">
        <v>136</v>
      </c>
      <c r="D88" s="52" t="s">
        <v>17</v>
      </c>
      <c r="E88" s="132">
        <v>100000</v>
      </c>
      <c r="F88" s="104">
        <f>'[1]Insentive GT'!M88</f>
        <v>19</v>
      </c>
      <c r="G88" s="32">
        <f t="shared" si="5"/>
        <v>1900000</v>
      </c>
      <c r="H88" s="32">
        <v>51000</v>
      </c>
      <c r="I88" s="32">
        <v>50000</v>
      </c>
      <c r="J88" s="32">
        <v>249000</v>
      </c>
      <c r="K88" s="32">
        <f>'[1]Insentive GT'!K88</f>
        <v>0</v>
      </c>
      <c r="L88" s="32">
        <f>'[1]Insentive GT'!O88</f>
        <v>0</v>
      </c>
      <c r="M88" s="32">
        <f>'[1]Insentive GT'!S88</f>
        <v>100000</v>
      </c>
      <c r="N88" s="32">
        <f>'[1]Insentive GT'!T88</f>
        <v>193000</v>
      </c>
      <c r="O88" s="32">
        <f t="shared" si="6"/>
        <v>542000</v>
      </c>
      <c r="P88" s="32">
        <f t="shared" si="7"/>
        <v>2543000</v>
      </c>
      <c r="Q88" s="144">
        <v>1040415161</v>
      </c>
      <c r="R88" s="51" t="s">
        <v>136</v>
      </c>
      <c r="T88" s="102" t="s">
        <v>134</v>
      </c>
      <c r="U88" s="102" t="s">
        <v>136</v>
      </c>
      <c r="V88" s="144">
        <v>1040415161</v>
      </c>
      <c r="W88" s="51" t="s">
        <v>136</v>
      </c>
    </row>
    <row r="89" spans="1:23" ht="15" hidden="1" thickBot="1" x14ac:dyDescent="0.25">
      <c r="A89" s="27">
        <f t="shared" si="4"/>
        <v>85</v>
      </c>
      <c r="B89" s="72" t="s">
        <v>134</v>
      </c>
      <c r="C89" s="73" t="s">
        <v>137</v>
      </c>
      <c r="D89" s="74" t="s">
        <v>17</v>
      </c>
      <c r="E89" s="145">
        <v>100000</v>
      </c>
      <c r="F89" s="146">
        <f>'[1]Insentive GT'!M89</f>
        <v>22</v>
      </c>
      <c r="G89" s="76">
        <f t="shared" si="5"/>
        <v>2200000</v>
      </c>
      <c r="H89" s="76">
        <v>28000</v>
      </c>
      <c r="I89" s="76">
        <v>50000</v>
      </c>
      <c r="J89" s="76">
        <v>264000</v>
      </c>
      <c r="K89" s="76">
        <f>'[1]Insentive GT'!K89</f>
        <v>0</v>
      </c>
      <c r="L89" s="76">
        <f>'[1]Insentive GT'!O89</f>
        <v>100000</v>
      </c>
      <c r="M89" s="76">
        <f>'[1]Insentive GT'!S89</f>
        <v>100000</v>
      </c>
      <c r="N89" s="76">
        <f>'[1]Insentive GT'!T89</f>
        <v>124000</v>
      </c>
      <c r="O89" s="76">
        <f t="shared" si="6"/>
        <v>588000</v>
      </c>
      <c r="P89" s="76">
        <f t="shared" si="7"/>
        <v>2866000</v>
      </c>
      <c r="Q89" s="147">
        <v>8020297990</v>
      </c>
      <c r="R89" s="73" t="s">
        <v>137</v>
      </c>
      <c r="T89" s="148" t="s">
        <v>134</v>
      </c>
      <c r="U89" s="148" t="s">
        <v>137</v>
      </c>
      <c r="V89" s="147">
        <v>8020297990</v>
      </c>
      <c r="W89" s="73" t="s">
        <v>137</v>
      </c>
    </row>
    <row r="90" spans="1:23" ht="15" hidden="1" x14ac:dyDescent="0.25">
      <c r="G90" s="149">
        <f>SUM(G5:G89)</f>
        <v>210865000</v>
      </c>
      <c r="H90" s="149">
        <f t="shared" ref="H90:O90" si="8">SUM(H5:H89)</f>
        <v>1011000</v>
      </c>
      <c r="I90" s="149">
        <f t="shared" si="8"/>
        <v>4250000</v>
      </c>
      <c r="J90" s="149"/>
      <c r="K90" s="149"/>
      <c r="L90" s="149"/>
      <c r="M90" s="149"/>
      <c r="N90" s="149">
        <f t="shared" si="8"/>
        <v>7682000</v>
      </c>
      <c r="O90" s="149">
        <f t="shared" si="8"/>
        <v>66030285.207469076</v>
      </c>
      <c r="P90" s="149">
        <f>SUM(P5:P89)</f>
        <v>282156285.20746911</v>
      </c>
    </row>
    <row r="92" spans="1:23" ht="23.25" x14ac:dyDescent="0.2">
      <c r="C92" s="150"/>
      <c r="D92" s="150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</row>
    <row r="93" spans="1:23" ht="15" x14ac:dyDescent="0.2">
      <c r="C93" s="152"/>
      <c r="D93" s="153"/>
      <c r="E93" s="84"/>
      <c r="F93" s="153"/>
      <c r="G93" s="84"/>
      <c r="H93" s="153"/>
      <c r="I93" s="84"/>
      <c r="J93" s="84"/>
      <c r="K93" s="84"/>
      <c r="L93" s="90"/>
      <c r="M93" s="154"/>
    </row>
    <row r="94" spans="1:23" ht="15.75" x14ac:dyDescent="0.25">
      <c r="C94" s="86"/>
      <c r="D94" s="86"/>
      <c r="E94" s="86"/>
      <c r="F94" s="155"/>
      <c r="G94" s="86"/>
      <c r="H94" s="155"/>
      <c r="I94" s="86"/>
      <c r="J94" s="86"/>
      <c r="K94" s="86"/>
      <c r="L94" s="87"/>
      <c r="M94" s="154"/>
    </row>
    <row r="95" spans="1:23" ht="15.75" x14ac:dyDescent="0.25">
      <c r="C95" s="156"/>
      <c r="D95" s="155"/>
      <c r="E95" s="86"/>
      <c r="F95" s="155"/>
      <c r="G95" s="86"/>
      <c r="H95" s="155"/>
      <c r="I95" s="86"/>
      <c r="J95" s="86"/>
      <c r="K95" s="86"/>
      <c r="L95" s="87"/>
      <c r="M95" s="154"/>
    </row>
    <row r="96" spans="1:23" ht="15.75" x14ac:dyDescent="0.25">
      <c r="C96" s="155"/>
      <c r="D96" s="86"/>
      <c r="E96" s="86"/>
      <c r="F96" s="157"/>
      <c r="G96" s="157"/>
      <c r="H96" s="157"/>
      <c r="I96" s="158"/>
      <c r="J96" s="157"/>
      <c r="K96" s="157"/>
      <c r="L96" s="157"/>
      <c r="M96" s="157"/>
      <c r="N96" s="157"/>
      <c r="O96" s="155"/>
    </row>
    <row r="97" spans="3:15" ht="15.75" x14ac:dyDescent="0.25">
      <c r="D97" s="155"/>
      <c r="E97" s="155"/>
      <c r="F97" s="155"/>
      <c r="G97" s="155"/>
      <c r="H97" s="155"/>
      <c r="I97" s="155"/>
      <c r="J97" s="155"/>
      <c r="K97" s="155"/>
      <c r="L97" s="155"/>
      <c r="M97" s="155"/>
    </row>
    <row r="98" spans="3:15" ht="15.75" x14ac:dyDescent="0.25">
      <c r="D98" s="155"/>
      <c r="E98" s="155"/>
      <c r="F98" s="155"/>
      <c r="G98" s="155"/>
      <c r="H98" s="155"/>
      <c r="I98" s="155"/>
      <c r="J98" s="155"/>
      <c r="K98" s="155"/>
      <c r="L98" s="155"/>
      <c r="M98" s="155"/>
    </row>
    <row r="99" spans="3:15" ht="15.75" x14ac:dyDescent="0.25">
      <c r="D99" s="155"/>
      <c r="E99" s="155"/>
      <c r="F99" s="155"/>
      <c r="G99" s="155"/>
      <c r="H99" s="155"/>
      <c r="I99" s="155"/>
      <c r="J99" s="155"/>
      <c r="K99" s="155"/>
      <c r="L99" s="155"/>
      <c r="M99" s="155"/>
    </row>
    <row r="100" spans="3:15" ht="15.75" x14ac:dyDescent="0.25"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</row>
    <row r="101" spans="3:15" ht="15.75" x14ac:dyDescent="0.25">
      <c r="C101" s="156"/>
      <c r="D101" s="155"/>
      <c r="E101" s="155"/>
      <c r="F101" s="155"/>
      <c r="G101" s="155"/>
      <c r="H101" s="155"/>
      <c r="I101" s="155"/>
      <c r="J101" s="86"/>
      <c r="K101" s="86"/>
      <c r="L101" s="87"/>
      <c r="M101" s="154"/>
    </row>
    <row r="102" spans="3:15" ht="15.75" x14ac:dyDescent="0.25">
      <c r="C102" s="155"/>
      <c r="D102" s="86"/>
      <c r="E102" s="150"/>
      <c r="F102" s="150"/>
      <c r="G102" s="157"/>
      <c r="H102" s="157"/>
      <c r="I102" s="157"/>
      <c r="J102" s="159"/>
      <c r="K102" s="159"/>
      <c r="L102" s="158"/>
      <c r="M102" s="160"/>
      <c r="N102" s="160"/>
      <c r="O102" s="161"/>
    </row>
  </sheetData>
  <autoFilter ref="A3:D90" xr:uid="{71A7D30A-44C7-49A5-B93F-50D3C944F520}">
    <filterColumn colId="1">
      <filters>
        <filter val="KSPBDG"/>
      </filters>
    </filterColumn>
    <filterColumn colId="2">
      <filters>
        <filter val="LIDYA OCTAVIANI"/>
        <filter val="NANDA SULASTRI"/>
      </filters>
    </filterColumn>
  </autoFilter>
  <mergeCells count="21">
    <mergeCell ref="F96:H96"/>
    <mergeCell ref="J96:N96"/>
    <mergeCell ref="E102:F102"/>
    <mergeCell ref="G102:I102"/>
    <mergeCell ref="M102:N102"/>
    <mergeCell ref="J3:O3"/>
    <mergeCell ref="P3:P4"/>
    <mergeCell ref="Q3:Q4"/>
    <mergeCell ref="R3:R4"/>
    <mergeCell ref="C92:D92"/>
    <mergeCell ref="E92:P92"/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26" right="0.11" top="0.31" bottom="0.31" header="0.3" footer="0.3"/>
  <pageSetup scale="5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C255-8E21-4B6C-A064-2058FFED6B3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Insentive GT</vt:lpstr>
      <vt:lpstr>Salary MD GT</vt:lpstr>
      <vt:lpstr>Sheet2</vt:lpstr>
      <vt:lpstr>'Insentive GT'!Print_Area</vt:lpstr>
      <vt:lpstr>'Insentive GT'!Print_Titles</vt:lpstr>
      <vt:lpstr>'Salary MD GT'!Print_Titles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2019-12-09T06:27:37Z</dcterms:created>
  <dcterms:modified xsi:type="dcterms:W3CDTF">2019-12-09T06:41:50Z</dcterms:modified>
</cp:coreProperties>
</file>